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730"/>
  <workbookPr/>
  <mc:AlternateContent xmlns:mc="http://schemas.openxmlformats.org/markup-compatibility/2006">
    <mc:Choice Requires="x15">
      <x15ac:absPath xmlns:x15ac="http://schemas.microsoft.com/office/spreadsheetml/2010/11/ac" url="https://dsnorden.sharepoint.com/sites/CorporateCommunicationsCSR/Delte dokumenter/Website/Transfer documents/Financial reports/2019/q2/"/>
    </mc:Choice>
  </mc:AlternateContent>
  <xr:revisionPtr revIDLastSave="0" documentId="8_{F448F936-5268-4CA4-89EC-FA0CF0D12ADC}" xr6:coauthVersionLast="45" xr6:coauthVersionMax="45" xr10:uidLastSave="{00000000-0000-0000-0000-000000000000}"/>
  <bookViews>
    <workbookView xWindow="28680" yWindow="-120" windowWidth="29040" windowHeight="15840" tabRatio="728" activeTab="1"/>
  </bookViews>
  <sheets>
    <sheet name="NORDEN GROUP PL" sheetId="14" r:id="rId1"/>
    <sheet name="NORDEN Group - Balance Sheet" sheetId="6" r:id="rId2"/>
    <sheet name="Tankers" sheetId="11" r:id="rId3"/>
    <sheet name="Dry Cargo" sheetId="13" r:id="rId4"/>
    <sheet name="Dry Owner" sheetId="8" r:id="rId5"/>
    <sheet name="Dry Operator" sheetId="9" r:id="rId6"/>
    <sheet name="Eliminations" sheetId="10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56" i="6" l="1"/>
  <c r="T59" i="6"/>
  <c r="T46" i="6"/>
  <c r="T40" i="6"/>
  <c r="T27" i="6"/>
  <c r="T30" i="6"/>
  <c r="T12" i="6"/>
  <c r="T15" i="6"/>
  <c r="T17" i="6" s="1"/>
  <c r="T32" i="6" s="1"/>
  <c r="S20" i="14"/>
  <c r="S12" i="6"/>
  <c r="S17" i="6" s="1"/>
  <c r="S7" i="14"/>
  <c r="S8" i="14"/>
  <c r="S9" i="14"/>
  <c r="I10" i="10"/>
  <c r="I15" i="10" s="1"/>
  <c r="S6" i="14"/>
  <c r="S12" i="14"/>
  <c r="S13" i="14"/>
  <c r="S14" i="14"/>
  <c r="S17" i="14"/>
  <c r="S21" i="14"/>
  <c r="S22" i="14"/>
  <c r="S25" i="14"/>
  <c r="S26" i="14"/>
  <c r="S27" i="14"/>
  <c r="S30" i="14"/>
  <c r="S32" i="14"/>
  <c r="S33" i="14"/>
  <c r="S34" i="14"/>
  <c r="S35" i="14"/>
  <c r="I10" i="9"/>
  <c r="I15" i="9"/>
  <c r="I18" i="9"/>
  <c r="I23" i="9" s="1"/>
  <c r="I28" i="9" s="1"/>
  <c r="I31" i="9" s="1"/>
  <c r="I37" i="9" s="1"/>
  <c r="I10" i="8"/>
  <c r="I15" i="8" s="1"/>
  <c r="I18" i="8" s="1"/>
  <c r="I23" i="8"/>
  <c r="I28" i="8" s="1"/>
  <c r="S10" i="11"/>
  <c r="S10" i="14" s="1"/>
  <c r="S15" i="11"/>
  <c r="S18" i="11" s="1"/>
  <c r="S23" i="11" s="1"/>
  <c r="S23" i="14" s="1"/>
  <c r="S28" i="11"/>
  <c r="S31" i="11" s="1"/>
  <c r="S15" i="6"/>
  <c r="S27" i="6"/>
  <c r="S30" i="6"/>
  <c r="S32" i="6" s="1"/>
  <c r="S46" i="6"/>
  <c r="S40" i="6"/>
  <c r="S56" i="6"/>
  <c r="S59" i="6"/>
  <c r="X6" i="11"/>
  <c r="Z7" i="11"/>
  <c r="X9" i="11"/>
  <c r="R9" i="11" s="1"/>
  <c r="Z11" i="11"/>
  <c r="X12" i="11"/>
  <c r="X13" i="11"/>
  <c r="X14" i="11"/>
  <c r="R14" i="11"/>
  <c r="R14" i="14" s="1"/>
  <c r="Z16" i="11"/>
  <c r="X17" i="11"/>
  <c r="Z19" i="11"/>
  <c r="X20" i="11"/>
  <c r="R20" i="11" s="1"/>
  <c r="Z20" i="11" s="1"/>
  <c r="X21" i="11"/>
  <c r="X22" i="11"/>
  <c r="Z24" i="11"/>
  <c r="X25" i="11"/>
  <c r="Z25" i="11"/>
  <c r="X26" i="11"/>
  <c r="R26" i="11"/>
  <c r="X27" i="11"/>
  <c r="Z29" i="11"/>
  <c r="X30" i="11"/>
  <c r="R30" i="11" s="1"/>
  <c r="Z32" i="11"/>
  <c r="X33" i="11"/>
  <c r="Z33" i="11"/>
  <c r="X34" i="11"/>
  <c r="Z34" i="11"/>
  <c r="X35" i="11"/>
  <c r="Z35" i="11"/>
  <c r="X36" i="11"/>
  <c r="Z36" i="11"/>
  <c r="R27" i="11"/>
  <c r="R32" i="14"/>
  <c r="R33" i="14"/>
  <c r="R34" i="14"/>
  <c r="R35" i="14"/>
  <c r="N7" i="10"/>
  <c r="H7" i="10" s="1"/>
  <c r="H13" i="10" s="1"/>
  <c r="H21" i="9"/>
  <c r="H20" i="9"/>
  <c r="H14" i="9"/>
  <c r="H9" i="9"/>
  <c r="Q10" i="9"/>
  <c r="Q15" i="9" s="1"/>
  <c r="Q18" i="9" s="1"/>
  <c r="Q23" i="9" s="1"/>
  <c r="Q28" i="9" s="1"/>
  <c r="Q31" i="9" s="1"/>
  <c r="Q37" i="9" s="1"/>
  <c r="O7" i="9"/>
  <c r="H7" i="9" s="1"/>
  <c r="O9" i="9"/>
  <c r="O12" i="9"/>
  <c r="H12" i="9" s="1"/>
  <c r="O13" i="9"/>
  <c r="H13" i="9" s="1"/>
  <c r="O14" i="9"/>
  <c r="O17" i="9"/>
  <c r="H17" i="9" s="1"/>
  <c r="R17" i="14" s="1"/>
  <c r="O20" i="9"/>
  <c r="O21" i="9"/>
  <c r="O22" i="9"/>
  <c r="H22" i="9" s="1"/>
  <c r="O25" i="9"/>
  <c r="O26" i="9"/>
  <c r="O27" i="9"/>
  <c r="O30" i="9"/>
  <c r="H30" i="9" s="1"/>
  <c r="O33" i="9"/>
  <c r="O34" i="9"/>
  <c r="O35" i="9"/>
  <c r="O36" i="9"/>
  <c r="O6" i="9"/>
  <c r="H6" i="9" s="1"/>
  <c r="H25" i="8"/>
  <c r="R25" i="14" s="1"/>
  <c r="H22" i="8"/>
  <c r="H17" i="8"/>
  <c r="H14" i="8"/>
  <c r="H7" i="8"/>
  <c r="R7" i="14" s="1"/>
  <c r="H6" i="8"/>
  <c r="Q10" i="8"/>
  <c r="Q15" i="8"/>
  <c r="Q18" i="8" s="1"/>
  <c r="Q23" i="8" s="1"/>
  <c r="Q28" i="8"/>
  <c r="Q31" i="8" s="1"/>
  <c r="O7" i="8"/>
  <c r="O9" i="8"/>
  <c r="H9" i="8" s="1"/>
  <c r="O12" i="8"/>
  <c r="H12" i="8" s="1"/>
  <c r="O13" i="8"/>
  <c r="H13" i="8" s="1"/>
  <c r="O14" i="8"/>
  <c r="O17" i="8"/>
  <c r="O20" i="8"/>
  <c r="H20" i="8" s="1"/>
  <c r="O21" i="8"/>
  <c r="H21" i="8" s="1"/>
  <c r="O22" i="8"/>
  <c r="O25" i="8"/>
  <c r="O26" i="8"/>
  <c r="H26" i="8" s="1"/>
  <c r="R26" i="14" s="1"/>
  <c r="O27" i="8"/>
  <c r="H27" i="8" s="1"/>
  <c r="R27" i="14" s="1"/>
  <c r="O30" i="8"/>
  <c r="H30" i="8" s="1"/>
  <c r="O33" i="8"/>
  <c r="O34" i="8"/>
  <c r="O35" i="8"/>
  <c r="O6" i="8"/>
  <c r="R30" i="14"/>
  <c r="R22" i="11"/>
  <c r="R22" i="14" s="1"/>
  <c r="R21" i="11"/>
  <c r="Z21" i="11"/>
  <c r="R17" i="11"/>
  <c r="Z17" i="11" s="1"/>
  <c r="R13" i="11"/>
  <c r="Z13" i="11" s="1"/>
  <c r="R12" i="11"/>
  <c r="Z12" i="11"/>
  <c r="R6" i="11"/>
  <c r="Z6" i="11" s="1"/>
  <c r="R56" i="6"/>
  <c r="R59" i="6" s="1"/>
  <c r="R46" i="6"/>
  <c r="R40" i="6"/>
  <c r="R27" i="6"/>
  <c r="R30" i="6"/>
  <c r="R15" i="6"/>
  <c r="R12" i="6"/>
  <c r="R17" i="6"/>
  <c r="R32" i="6"/>
  <c r="Q7" i="14"/>
  <c r="Q9" i="14"/>
  <c r="Q12" i="14"/>
  <c r="Q13" i="14"/>
  <c r="Q14" i="14"/>
  <c r="Q17" i="14"/>
  <c r="Q20" i="14"/>
  <c r="Q21" i="14"/>
  <c r="Q22" i="14"/>
  <c r="Q25" i="14"/>
  <c r="Q26" i="14"/>
  <c r="Q27" i="14"/>
  <c r="Q30" i="14"/>
  <c r="Q32" i="14"/>
  <c r="Q33" i="14"/>
  <c r="Q34" i="14"/>
  <c r="Q35" i="14"/>
  <c r="Q6" i="14"/>
  <c r="G10" i="10"/>
  <c r="G15" i="10"/>
  <c r="G18" i="10" s="1"/>
  <c r="G23" i="10" s="1"/>
  <c r="G28" i="10" s="1"/>
  <c r="G31" i="10" s="1"/>
  <c r="G36" i="10" s="1"/>
  <c r="G10" i="9"/>
  <c r="G15" i="9"/>
  <c r="G18" i="9"/>
  <c r="G23" i="9"/>
  <c r="G28" i="9" s="1"/>
  <c r="G31" i="9" s="1"/>
  <c r="G37" i="9" s="1"/>
  <c r="G10" i="8"/>
  <c r="G15" i="8" s="1"/>
  <c r="G18" i="8" s="1"/>
  <c r="G23" i="8" s="1"/>
  <c r="G28" i="8" s="1"/>
  <c r="G31" i="8" s="1"/>
  <c r="G36" i="8" s="1"/>
  <c r="Q10" i="11"/>
  <c r="Q15" i="11" s="1"/>
  <c r="Q15" i="14" s="1"/>
  <c r="Q56" i="6"/>
  <c r="Q59" i="6" s="1"/>
  <c r="Q46" i="6"/>
  <c r="Q61" i="6"/>
  <c r="Q63" i="6" s="1"/>
  <c r="Q40" i="6"/>
  <c r="Q27" i="6"/>
  <c r="Q30" i="6"/>
  <c r="Q15" i="6"/>
  <c r="Q12" i="6"/>
  <c r="Q17" i="6"/>
  <c r="Q32" i="6"/>
  <c r="F10" i="10"/>
  <c r="F15" i="10" s="1"/>
  <c r="F18" i="10"/>
  <c r="F23" i="10"/>
  <c r="F28" i="10"/>
  <c r="F31" i="10" s="1"/>
  <c r="F36" i="10" s="1"/>
  <c r="F10" i="9"/>
  <c r="O10" i="9" s="1"/>
  <c r="F15" i="9"/>
  <c r="F10" i="8"/>
  <c r="O10" i="8" s="1"/>
  <c r="F15" i="8"/>
  <c r="F18" i="8" s="1"/>
  <c r="P10" i="11"/>
  <c r="P15" i="11"/>
  <c r="P18" i="11"/>
  <c r="P23" i="11" s="1"/>
  <c r="P56" i="6"/>
  <c r="P59" i="6"/>
  <c r="P61" i="6"/>
  <c r="P46" i="6"/>
  <c r="P40" i="6"/>
  <c r="P12" i="6"/>
  <c r="P27" i="6"/>
  <c r="P30" i="6" s="1"/>
  <c r="P32" i="6"/>
  <c r="P10" i="14"/>
  <c r="P15" i="14"/>
  <c r="P18" i="14" s="1"/>
  <c r="P23" i="14"/>
  <c r="P28" i="14"/>
  <c r="P31" i="14" s="1"/>
  <c r="I18" i="10"/>
  <c r="I23" i="10" s="1"/>
  <c r="O15" i="8"/>
  <c r="R21" i="14"/>
  <c r="Z27" i="11"/>
  <c r="Z26" i="11"/>
  <c r="Z30" i="11"/>
  <c r="I28" i="10"/>
  <c r="I31" i="10" s="1"/>
  <c r="I36" i="10" s="1"/>
  <c r="S61" i="6"/>
  <c r="S63" i="6" s="1"/>
  <c r="T61" i="6"/>
  <c r="T63" i="6"/>
  <c r="F23" i="8" l="1"/>
  <c r="O18" i="8"/>
  <c r="H10" i="9"/>
  <c r="H15" i="9" s="1"/>
  <c r="H18" i="9" s="1"/>
  <c r="H23" i="9" s="1"/>
  <c r="H28" i="9" s="1"/>
  <c r="H31" i="9" s="1"/>
  <c r="H37" i="9" s="1"/>
  <c r="R6" i="14"/>
  <c r="Z9" i="11"/>
  <c r="R9" i="14"/>
  <c r="R10" i="11"/>
  <c r="I31" i="8"/>
  <c r="I36" i="8" s="1"/>
  <c r="S28" i="14"/>
  <c r="Q36" i="14"/>
  <c r="S36" i="11"/>
  <c r="S31" i="14"/>
  <c r="S38" i="14" s="1"/>
  <c r="H10" i="8"/>
  <c r="H15" i="8" s="1"/>
  <c r="H18" i="8" s="1"/>
  <c r="H23" i="8" s="1"/>
  <c r="H28" i="8" s="1"/>
  <c r="H31" i="8" s="1"/>
  <c r="H36" i="8" s="1"/>
  <c r="R36" i="14" s="1"/>
  <c r="Z14" i="11"/>
  <c r="P28" i="11"/>
  <c r="X15" i="11"/>
  <c r="F18" i="9"/>
  <c r="O15" i="9"/>
  <c r="R12" i="14"/>
  <c r="H10" i="10"/>
  <c r="H15" i="10" s="1"/>
  <c r="H18" i="10" s="1"/>
  <c r="H23" i="10" s="1"/>
  <c r="H28" i="10" s="1"/>
  <c r="H31" i="10" s="1"/>
  <c r="H36" i="10" s="1"/>
  <c r="S18" i="14"/>
  <c r="S15" i="14"/>
  <c r="Q18" i="11"/>
  <c r="Z22" i="11"/>
  <c r="R13" i="14"/>
  <c r="P63" i="6"/>
  <c r="X10" i="11"/>
  <c r="Z10" i="11"/>
  <c r="Q10" i="14"/>
  <c r="R61" i="6"/>
  <c r="R63" i="6" s="1"/>
  <c r="P31" i="11" l="1"/>
  <c r="S36" i="14"/>
  <c r="R10" i="14"/>
  <c r="R15" i="11"/>
  <c r="O18" i="9"/>
  <c r="F23" i="9"/>
  <c r="Q23" i="11"/>
  <c r="X18" i="11"/>
  <c r="Q18" i="14"/>
  <c r="O23" i="8"/>
  <c r="F28" i="8"/>
  <c r="O23" i="9" l="1"/>
  <c r="F28" i="9"/>
  <c r="R18" i="11"/>
  <c r="R15" i="14"/>
  <c r="Z15" i="11"/>
  <c r="O28" i="8"/>
  <c r="F31" i="8"/>
  <c r="Q28" i="11"/>
  <c r="Q23" i="14"/>
  <c r="X23" i="11"/>
  <c r="Q31" i="11" l="1"/>
  <c r="Q28" i="14"/>
  <c r="X28" i="11"/>
  <c r="O28" i="9"/>
  <c r="F31" i="9"/>
  <c r="F36" i="8"/>
  <c r="O36" i="8" s="1"/>
  <c r="O31" i="8"/>
  <c r="R18" i="14"/>
  <c r="R23" i="11"/>
  <c r="Z18" i="11"/>
  <c r="R23" i="14" l="1"/>
  <c r="R28" i="11"/>
  <c r="Z23" i="11"/>
  <c r="F37" i="9"/>
  <c r="O37" i="9" s="1"/>
  <c r="O31" i="9"/>
  <c r="Q31" i="14"/>
  <c r="X31" i="11"/>
  <c r="R31" i="11" l="1"/>
  <c r="R28" i="14"/>
  <c r="Z28" i="11"/>
  <c r="R31" i="14" l="1"/>
  <c r="R38" i="14" s="1"/>
  <c r="Z31" i="11"/>
</calcChain>
</file>

<file path=xl/sharedStrings.xml><?xml version="1.0" encoding="utf-8"?>
<sst xmlns="http://schemas.openxmlformats.org/spreadsheetml/2006/main" count="316" uniqueCount="79">
  <si>
    <t>Revenue - services rendered, external</t>
  </si>
  <si>
    <t>Revenue - services rendered, internal</t>
  </si>
  <si>
    <t>Voyage costs</t>
  </si>
  <si>
    <t>T/C equivalent revenue</t>
  </si>
  <si>
    <t>Other operating income</t>
  </si>
  <si>
    <t>Charter hire</t>
  </si>
  <si>
    <t>Operating costs owned vessels</t>
  </si>
  <si>
    <t>Contribution margin</t>
  </si>
  <si>
    <t>Overhead and administrative costs</t>
  </si>
  <si>
    <t>Profit/loss before depreciation, amortisation and impairment losses, etc. (EBITDA)</t>
  </si>
  <si>
    <t>Share of profit/loss of joint ventures</t>
  </si>
  <si>
    <t>Profit/loss from operations (EBIT)</t>
  </si>
  <si>
    <t>Financial income</t>
  </si>
  <si>
    <t>Financial expenses</t>
  </si>
  <si>
    <t>Profit/loss before tax</t>
  </si>
  <si>
    <t>Tax</t>
  </si>
  <si>
    <t>Profit/loss for the period</t>
  </si>
  <si>
    <t>Q1</t>
  </si>
  <si>
    <t>Q2</t>
  </si>
  <si>
    <t>Q3</t>
  </si>
  <si>
    <t>Q4</t>
  </si>
  <si>
    <t>Adjusted for:</t>
  </si>
  <si>
    <t>Adjusted profit/loss for the period</t>
  </si>
  <si>
    <t>USD million</t>
  </si>
  <si>
    <t>Fair value adjustment of certain hedging instruments</t>
  </si>
  <si>
    <t>Profit/loss from sale of vessels, etc.</t>
  </si>
  <si>
    <t>Depreciation, amortisation and impairment losses</t>
  </si>
  <si>
    <t>Profit/loss from sale of vessels, etc. in joint ventures</t>
  </si>
  <si>
    <t>ASSETS</t>
  </si>
  <si>
    <t>Vessels</t>
  </si>
  <si>
    <t>Property and equipment</t>
  </si>
  <si>
    <t>Prepayments on vessels and newbuildings</t>
  </si>
  <si>
    <t>Tangible assets</t>
  </si>
  <si>
    <t>Investment in joint ventures</t>
  </si>
  <si>
    <t>Financial assets</t>
  </si>
  <si>
    <t>Non-current assets</t>
  </si>
  <si>
    <t>Inventories</t>
  </si>
  <si>
    <t>Freight receivables</t>
  </si>
  <si>
    <t>Receivables from joint ventures</t>
  </si>
  <si>
    <t>Other receivables</t>
  </si>
  <si>
    <t>Prepayments</t>
  </si>
  <si>
    <t>Securities</t>
  </si>
  <si>
    <t>Cash and cash equivalent</t>
  </si>
  <si>
    <t>Vessels held for sale</t>
  </si>
  <si>
    <t>Current assets</t>
  </si>
  <si>
    <t>TOTAL ASSETS</t>
  </si>
  <si>
    <t>EQUITY AND LIABILITIES</t>
  </si>
  <si>
    <t>Share capital</t>
  </si>
  <si>
    <t>Reserves</t>
  </si>
  <si>
    <t>Retained earnings</t>
  </si>
  <si>
    <t>Equity</t>
  </si>
  <si>
    <t>Loans</t>
  </si>
  <si>
    <t>Provisions</t>
  </si>
  <si>
    <t>Non-current liabilities</t>
  </si>
  <si>
    <t>Trade payables</t>
  </si>
  <si>
    <t>Debt to joint ventures</t>
  </si>
  <si>
    <t>Other payables</t>
  </si>
  <si>
    <t>Deferred income</t>
  </si>
  <si>
    <t>Liabilities relating to vessels held for sale</t>
  </si>
  <si>
    <t>Current liabilities</t>
  </si>
  <si>
    <t>Liabilities</t>
  </si>
  <si>
    <t>TOTAL EQUITY AND LIABILITIES</t>
  </si>
  <si>
    <t>Prepayments received on vessels for resale</t>
  </si>
  <si>
    <t>Statement of financial position of NORDEN Group</t>
  </si>
  <si>
    <t>Segment information - Dry Cargo Q1 2015 - Q2 2017</t>
  </si>
  <si>
    <t xml:space="preserve">Q2 </t>
  </si>
  <si>
    <t>Income tax payable</t>
  </si>
  <si>
    <t>Income Statement - NORDEN Group</t>
  </si>
  <si>
    <t>hjælpeformel</t>
  </si>
  <si>
    <t>sum</t>
  </si>
  <si>
    <t>Right-of-use assets</t>
  </si>
  <si>
    <t>Receivables from subleasing</t>
  </si>
  <si>
    <t>Revenue - subleasing financial income</t>
  </si>
  <si>
    <t>Lease liabilities</t>
  </si>
  <si>
    <t>Charter hire and OPEX element</t>
  </si>
  <si>
    <t>Segment information - Tankers Q1 2015 - Q2 2019</t>
  </si>
  <si>
    <t>Segment information - Dry Owner Q3 2017 - Q2 2019</t>
  </si>
  <si>
    <t>Segment information - Dry Operator Q3 2017 - Q2 2019</t>
  </si>
  <si>
    <t>Segment information - eliminationer of NORDEN Group Q3 2017 - Q2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</si>
</sst>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2" xfId="0" applyFont="1" applyBorder="1"/>
    <xf numFmtId="0" fontId="0" fillId="0" borderId="2" xfId="0" applyBorder="1"/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3" xfId="0" applyBorder="1"/>
    <xf numFmtId="0" fontId="0" fillId="0" borderId="0" xfId="0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1" fillId="0" borderId="0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2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8" xfId="0" applyBorder="1"/>
    <xf numFmtId="0" fontId="0" fillId="0" borderId="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3" xfId="0" applyFill="1" applyBorder="1"/>
    <xf numFmtId="0" fontId="0" fillId="0" borderId="1" xfId="0" applyFill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2" borderId="8" xfId="0" applyFill="1" applyBorder="1"/>
    <xf numFmtId="0" fontId="0" fillId="2" borderId="4" xfId="0" applyFill="1" applyBorder="1"/>
    <xf numFmtId="0" fontId="0" fillId="2" borderId="2" xfId="0" applyFill="1" applyBorder="1"/>
    <xf numFmtId="0" fontId="0" fillId="2" borderId="9" xfId="0" applyFill="1" applyBorder="1"/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2" fillId="4" borderId="1" xfId="0" applyFont="1" applyFill="1" applyBorder="1"/>
    <xf numFmtId="0" fontId="2" fillId="4" borderId="13" xfId="0" applyFont="1" applyFill="1" applyBorder="1"/>
    <xf numFmtId="0" fontId="2" fillId="4" borderId="14" xfId="0" applyFont="1" applyFill="1" applyBorder="1"/>
    <xf numFmtId="0" fontId="1" fillId="4" borderId="1" xfId="0" applyFont="1" applyFill="1" applyBorder="1"/>
    <xf numFmtId="0" fontId="1" fillId="4" borderId="13" xfId="0" applyFont="1" applyFill="1" applyBorder="1"/>
    <xf numFmtId="0" fontId="1" fillId="4" borderId="14" xfId="0" applyFont="1" applyFill="1" applyBorder="1"/>
    <xf numFmtId="0" fontId="1" fillId="4" borderId="3" xfId="0" applyFont="1" applyFill="1" applyBorder="1"/>
    <xf numFmtId="0" fontId="1" fillId="4" borderId="0" xfId="0" applyFont="1" applyFill="1" applyBorder="1"/>
    <xf numFmtId="184" fontId="1" fillId="4" borderId="13" xfId="0" applyNumberFormat="1" applyFont="1" applyFill="1" applyBorder="1"/>
    <xf numFmtId="184" fontId="1" fillId="3" borderId="11" xfId="0" applyNumberFormat="1" applyFont="1" applyFill="1" applyBorder="1"/>
    <xf numFmtId="0" fontId="0" fillId="0" borderId="0" xfId="0" applyFont="1"/>
    <xf numFmtId="0" fontId="0" fillId="0" borderId="0" xfId="0" applyFont="1" applyFill="1" applyBorder="1"/>
    <xf numFmtId="0" fontId="1" fillId="0" borderId="0" xfId="0" applyFont="1" applyFill="1" applyBorder="1"/>
    <xf numFmtId="0" fontId="1" fillId="0" borderId="1" xfId="0" applyFont="1" applyBorder="1"/>
    <xf numFmtId="0" fontId="0" fillId="0" borderId="13" xfId="0" applyBorder="1"/>
    <xf numFmtId="0" fontId="0" fillId="0" borderId="1" xfId="0" applyFont="1" applyFill="1" applyBorder="1"/>
    <xf numFmtId="0" fontId="1" fillId="0" borderId="1" xfId="0" applyFont="1" applyFill="1" applyBorder="1"/>
    <xf numFmtId="0" fontId="1" fillId="0" borderId="13" xfId="0" applyFont="1" applyFill="1" applyBorder="1"/>
    <xf numFmtId="0" fontId="1" fillId="4" borderId="0" xfId="0" applyFont="1" applyFill="1"/>
    <xf numFmtId="0" fontId="2" fillId="3" borderId="10" xfId="0" applyFont="1" applyFill="1" applyBorder="1"/>
    <xf numFmtId="0" fontId="2" fillId="3" borderId="11" xfId="0" applyFont="1" applyFill="1" applyBorder="1"/>
    <xf numFmtId="0" fontId="2" fillId="3" borderId="12" xfId="0" applyFont="1" applyFill="1" applyBorder="1"/>
    <xf numFmtId="0" fontId="0" fillId="0" borderId="3" xfId="0" applyFont="1" applyFill="1" applyBorder="1"/>
    <xf numFmtId="0" fontId="1" fillId="0" borderId="13" xfId="0" applyFont="1" applyBorder="1"/>
    <xf numFmtId="0" fontId="0" fillId="0" borderId="4" xfId="0" applyFill="1" applyBorder="1"/>
    <xf numFmtId="0" fontId="0" fillId="0" borderId="4" xfId="0" applyFont="1" applyFill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3" xfId="0" applyFill="1" applyBorder="1"/>
    <xf numFmtId="184" fontId="1" fillId="3" borderId="12" xfId="0" applyNumberFormat="1" applyFont="1" applyFill="1" applyBorder="1"/>
    <xf numFmtId="0" fontId="3" fillId="0" borderId="0" xfId="0" applyFont="1" applyFill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84" fontId="1" fillId="3" borderId="10" xfId="0" applyNumberFormat="1" applyFont="1" applyFill="1" applyBorder="1"/>
    <xf numFmtId="0" fontId="0" fillId="0" borderId="4" xfId="0" applyNumberFormat="1" applyBorder="1"/>
    <xf numFmtId="0" fontId="1" fillId="0" borderId="7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1" xfId="0" applyBorder="1"/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3" xfId="0" applyFont="1" applyBorder="1"/>
    <xf numFmtId="0" fontId="0" fillId="0" borderId="9" xfId="0" applyBorder="1"/>
    <xf numFmtId="0" fontId="1" fillId="0" borderId="3" xfId="0" applyFont="1" applyFill="1" applyBorder="1"/>
    <xf numFmtId="0" fontId="0" fillId="0" borderId="2" xfId="0" applyFill="1" applyBorder="1"/>
    <xf numFmtId="0" fontId="0" fillId="0" borderId="8" xfId="0" applyFont="1" applyFill="1" applyBorder="1"/>
    <xf numFmtId="0" fontId="1" fillId="3" borderId="8" xfId="0" applyFont="1" applyFill="1" applyBorder="1"/>
    <xf numFmtId="0" fontId="1" fillId="3" borderId="2" xfId="0" applyFont="1" applyFill="1" applyBorder="1"/>
    <xf numFmtId="0" fontId="1" fillId="0" borderId="16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/>
    <xf numFmtId="0" fontId="0" fillId="0" borderId="2" xfId="0" applyFont="1" applyFill="1" applyBorder="1"/>
    <xf numFmtId="0" fontId="0" fillId="0" borderId="3" xfId="0" applyFont="1" applyBorder="1"/>
    <xf numFmtId="184" fontId="1" fillId="4" borderId="0" xfId="0" applyNumberFormat="1" applyFont="1" applyFill="1"/>
    <xf numFmtId="184" fontId="1" fillId="3" borderId="2" xfId="0" applyNumberFormat="1" applyFont="1" applyFill="1" applyBorder="1"/>
    <xf numFmtId="184" fontId="1" fillId="4" borderId="0" xfId="0" applyNumberFormat="1" applyFont="1" applyFill="1" applyBorder="1"/>
    <xf numFmtId="184" fontId="0" fillId="0" borderId="0" xfId="0" applyNumberFormat="1" applyFill="1" applyBorder="1"/>
    <xf numFmtId="0" fontId="1" fillId="0" borderId="5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184" fontId="0" fillId="0" borderId="0" xfId="0" applyNumberFormat="1" applyFont="1" applyFill="1" applyBorder="1"/>
    <xf numFmtId="184" fontId="0" fillId="0" borderId="3" xfId="0" applyNumberFormat="1" applyFont="1" applyFill="1" applyBorder="1"/>
    <xf numFmtId="0" fontId="0" fillId="0" borderId="9" xfId="0" applyFill="1" applyBorder="1"/>
    <xf numFmtId="0" fontId="0" fillId="5" borderId="0" xfId="0" applyFill="1"/>
    <xf numFmtId="184" fontId="0" fillId="0" borderId="0" xfId="0" applyNumberFormat="1" applyBorder="1"/>
    <xf numFmtId="184" fontId="0" fillId="0" borderId="2" xfId="0" applyNumberFormat="1" applyBorder="1"/>
    <xf numFmtId="0" fontId="0" fillId="0" borderId="0" xfId="0" applyFont="1" applyFill="1" applyBorder="1" applyAlignment="1">
      <alignment horizontal="center"/>
    </xf>
    <xf numFmtId="184" fontId="1" fillId="0" borderId="0" xfId="0" applyNumberFormat="1" applyFont="1" applyFill="1"/>
    <xf numFmtId="0" fontId="0" fillId="5" borderId="0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0" fillId="0" borderId="3" xfId="0" applyFill="1" applyBorder="1" applyAlignment="1"/>
    <xf numFmtId="184" fontId="0" fillId="0" borderId="3" xfId="0" applyNumberFormat="1" applyBorder="1"/>
    <xf numFmtId="184" fontId="1" fillId="4" borderId="3" xfId="0" applyNumberFormat="1" applyFont="1" applyFill="1" applyBorder="1"/>
    <xf numFmtId="0" fontId="1" fillId="0" borderId="9" xfId="0" applyFont="1" applyBorder="1"/>
    <xf numFmtId="0" fontId="0" fillId="0" borderId="8" xfId="0" applyFont="1" applyBorder="1"/>
    <xf numFmtId="184" fontId="0" fillId="0" borderId="8" xfId="0" applyNumberFormat="1" applyBorder="1"/>
    <xf numFmtId="0" fontId="0" fillId="0" borderId="0" xfId="0" applyFill="1" applyBorder="1" applyAlignment="1">
      <alignment horizontal="right"/>
    </xf>
    <xf numFmtId="0" fontId="1" fillId="4" borderId="1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1" fillId="3" borderId="10" xfId="0" applyFon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1058" name="Picture 3">
          <a:extLst>
            <a:ext uri="{FF2B5EF4-FFF2-40B4-BE49-F238E27FC236}">
              <a16:creationId xmlns:a16="http://schemas.microsoft.com/office/drawing/2014/main" id="{0A397F39-9E18-452C-848A-E1F01D230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2080" name="Picture 2">
          <a:extLst>
            <a:ext uri="{FF2B5EF4-FFF2-40B4-BE49-F238E27FC236}">
              <a16:creationId xmlns:a16="http://schemas.microsoft.com/office/drawing/2014/main" id="{656F61D3-306F-45D7-B535-939C25E0A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3104" name="Picture 1">
          <a:extLst>
            <a:ext uri="{FF2B5EF4-FFF2-40B4-BE49-F238E27FC236}">
              <a16:creationId xmlns:a16="http://schemas.microsoft.com/office/drawing/2014/main" id="{0AD96024-C479-41ED-8672-1EE3E259D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4128" name="Picture 1">
          <a:extLst>
            <a:ext uri="{FF2B5EF4-FFF2-40B4-BE49-F238E27FC236}">
              <a16:creationId xmlns:a16="http://schemas.microsoft.com/office/drawing/2014/main" id="{596A3613-B747-45D9-9807-1030C409D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5152" name="Picture 1">
          <a:extLst>
            <a:ext uri="{FF2B5EF4-FFF2-40B4-BE49-F238E27FC236}">
              <a16:creationId xmlns:a16="http://schemas.microsoft.com/office/drawing/2014/main" id="{C349CF7A-A8AF-49FD-B928-A764F256E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6176" name="Picture 1">
          <a:extLst>
            <a:ext uri="{FF2B5EF4-FFF2-40B4-BE49-F238E27FC236}">
              <a16:creationId xmlns:a16="http://schemas.microsoft.com/office/drawing/2014/main" id="{ADD0A7B8-2AEB-4904-93C2-A18B298A2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7200" name="Picture 1">
          <a:extLst>
            <a:ext uri="{FF2B5EF4-FFF2-40B4-BE49-F238E27FC236}">
              <a16:creationId xmlns:a16="http://schemas.microsoft.com/office/drawing/2014/main" id="{F0F20137-7B02-4538-8D05-7CA13CE44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NORDEN colours">
      <a:dk1>
        <a:sysClr val="windowText" lastClr="000000"/>
      </a:dk1>
      <a:lt1>
        <a:sysClr val="window" lastClr="FFFFFF"/>
      </a:lt1>
      <a:dk2>
        <a:srgbClr val="BF2716"/>
      </a:dk2>
      <a:lt2>
        <a:srgbClr val="FFFFFF"/>
      </a:lt2>
      <a:accent1>
        <a:srgbClr val="BF2716"/>
      </a:accent1>
      <a:accent2>
        <a:srgbClr val="8297A3"/>
      </a:accent2>
      <a:accent3>
        <a:srgbClr val="263272"/>
      </a:accent3>
      <a:accent4>
        <a:srgbClr val="DFD7CD"/>
      </a:accent4>
      <a:accent5>
        <a:srgbClr val="780D0F"/>
      </a:accent5>
      <a:accent6>
        <a:srgbClr val="9D9D9D"/>
      </a:accent6>
      <a:hlink>
        <a:srgbClr val="6F6F6F"/>
      </a:hlink>
      <a:folHlink>
        <a:srgbClr val="9B867F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"/>
  <sheetViews>
    <sheetView showGridLines="0" workbookViewId="0">
      <pane xSplit="2" ySplit="4" topLeftCell="P5" activePane="bottomRight" state="frozen"/>
      <selection pane="topRight" activeCell="C1" sqref="C1"/>
      <selection pane="bottomLeft" activeCell="A5" sqref="A5"/>
      <selection pane="bottomRight" activeCell="T15" sqref="T15"/>
    </sheetView>
  </sheetViews>
  <sheetFormatPr defaultRowHeight="15" x14ac:dyDescent="0.25"/>
  <cols>
    <col min="1" max="1" width="75.85546875" bestFit="1" customWidth="1"/>
    <col min="2" max="2" width="4" customWidth="1"/>
    <col min="3" max="15" width="10.7109375" customWidth="1"/>
  </cols>
  <sheetData>
    <row r="1" spans="1:23" ht="46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3" ht="19.5" thickBot="1" x14ac:dyDescent="0.35">
      <c r="A2" s="64" t="s">
        <v>67</v>
      </c>
    </row>
    <row r="3" spans="1:23" ht="15.75" thickBot="1" x14ac:dyDescent="0.3">
      <c r="C3" s="124">
        <v>2015</v>
      </c>
      <c r="D3" s="125"/>
      <c r="E3" s="125"/>
      <c r="F3" s="126"/>
      <c r="G3" s="124">
        <v>2016</v>
      </c>
      <c r="H3" s="125"/>
      <c r="I3" s="125"/>
      <c r="J3" s="126"/>
      <c r="K3" s="124">
        <v>2017</v>
      </c>
      <c r="L3" s="125"/>
      <c r="M3" s="125"/>
      <c r="N3" s="125"/>
      <c r="O3" s="124">
        <v>2018</v>
      </c>
      <c r="P3" s="125"/>
      <c r="Q3" s="125"/>
      <c r="R3" s="125"/>
      <c r="S3" s="124">
        <v>2019</v>
      </c>
      <c r="T3" s="125"/>
      <c r="U3" s="125"/>
      <c r="V3" s="126"/>
    </row>
    <row r="4" spans="1:23" ht="15.75" thickBot="1" x14ac:dyDescent="0.3">
      <c r="A4" s="3" t="s">
        <v>23</v>
      </c>
      <c r="B4" s="4"/>
      <c r="C4" s="65" t="s">
        <v>17</v>
      </c>
      <c r="D4" s="66" t="s">
        <v>18</v>
      </c>
      <c r="E4" s="66" t="s">
        <v>19</v>
      </c>
      <c r="F4" s="67" t="s">
        <v>20</v>
      </c>
      <c r="G4" s="65" t="s">
        <v>17</v>
      </c>
      <c r="H4" s="66" t="s">
        <v>18</v>
      </c>
      <c r="I4" s="66" t="s">
        <v>19</v>
      </c>
      <c r="J4" s="67" t="s">
        <v>20</v>
      </c>
      <c r="K4" s="65" t="s">
        <v>17</v>
      </c>
      <c r="L4" s="66" t="s">
        <v>18</v>
      </c>
      <c r="M4" s="66" t="s">
        <v>19</v>
      </c>
      <c r="N4" s="78" t="s">
        <v>20</v>
      </c>
      <c r="O4" s="97" t="s">
        <v>17</v>
      </c>
      <c r="P4" s="99" t="s">
        <v>65</v>
      </c>
      <c r="Q4" s="99" t="s">
        <v>19</v>
      </c>
      <c r="R4" s="100" t="s">
        <v>20</v>
      </c>
      <c r="S4" s="110" t="s">
        <v>17</v>
      </c>
      <c r="T4" s="111" t="s">
        <v>65</v>
      </c>
      <c r="U4" s="111" t="s">
        <v>19</v>
      </c>
      <c r="V4" s="112" t="s">
        <v>20</v>
      </c>
    </row>
    <row r="5" spans="1:23" x14ac:dyDescent="0.25">
      <c r="A5" s="11"/>
      <c r="B5" s="8"/>
      <c r="C5" s="68"/>
      <c r="D5" s="6"/>
      <c r="E5" s="6"/>
      <c r="F5" s="9"/>
      <c r="G5" s="5"/>
      <c r="H5" s="6"/>
      <c r="I5" s="6"/>
      <c r="J5" s="9"/>
      <c r="K5" s="5"/>
      <c r="L5" s="6"/>
      <c r="M5" s="6"/>
      <c r="N5" s="9"/>
      <c r="O5" s="5"/>
      <c r="P5" s="8"/>
      <c r="Q5" s="8"/>
      <c r="R5" s="8"/>
      <c r="S5" s="5"/>
      <c r="T5" s="6"/>
      <c r="U5" s="6"/>
      <c r="V5" s="9"/>
    </row>
    <row r="6" spans="1:23" x14ac:dyDescent="0.25">
      <c r="A6" t="s">
        <v>0</v>
      </c>
      <c r="C6" s="7">
        <v>455.90000000000003</v>
      </c>
      <c r="D6" s="8">
        <v>423.59999999999997</v>
      </c>
      <c r="E6" s="8">
        <v>400.1</v>
      </c>
      <c r="F6" s="10">
        <v>373.9</v>
      </c>
      <c r="G6" s="7">
        <v>296.2</v>
      </c>
      <c r="H6" s="8">
        <v>311.8</v>
      </c>
      <c r="I6" s="8">
        <v>314.10000000000002</v>
      </c>
      <c r="J6" s="10">
        <v>329.09999999999997</v>
      </c>
      <c r="K6" s="7">
        <v>440.1</v>
      </c>
      <c r="L6" s="8">
        <v>399.6</v>
      </c>
      <c r="M6" s="8">
        <v>459.9</v>
      </c>
      <c r="N6" s="10">
        <v>509</v>
      </c>
      <c r="O6" s="7">
        <v>591.20000000000005</v>
      </c>
      <c r="P6" s="17">
        <v>616.4</v>
      </c>
      <c r="Q6" s="8">
        <f>Tankers!Q6+'Dry Owner'!G6+'Dry Operator'!G6+Eliminations!G6</f>
        <v>621.9</v>
      </c>
      <c r="R6" s="8">
        <f>Tankers!R6+'Dry Owner'!H6+'Dry Operator'!H6+Eliminations!H6</f>
        <v>621.9</v>
      </c>
      <c r="S6" s="114">
        <f>Tankers!S6+'Dry Owner'!I6+'Dry Operator'!I6+Eliminations!I6</f>
        <v>653</v>
      </c>
      <c r="T6" s="8">
        <v>624.6</v>
      </c>
      <c r="U6" s="8"/>
      <c r="V6" s="10"/>
    </row>
    <row r="7" spans="1:23" x14ac:dyDescent="0.25">
      <c r="A7" t="s">
        <v>1</v>
      </c>
      <c r="C7" s="7">
        <v>0</v>
      </c>
      <c r="D7" s="8">
        <v>0</v>
      </c>
      <c r="E7" s="8">
        <v>0</v>
      </c>
      <c r="F7" s="10">
        <v>0</v>
      </c>
      <c r="G7" s="7">
        <v>0</v>
      </c>
      <c r="H7" s="8">
        <v>0</v>
      </c>
      <c r="I7" s="8">
        <v>0</v>
      </c>
      <c r="J7" s="10">
        <v>0</v>
      </c>
      <c r="K7" s="8">
        <v>0</v>
      </c>
      <c r="L7" s="8">
        <v>0</v>
      </c>
      <c r="M7" s="8">
        <v>0</v>
      </c>
      <c r="N7" s="8">
        <v>0</v>
      </c>
      <c r="O7" s="7">
        <v>0</v>
      </c>
      <c r="P7" s="17">
        <v>0</v>
      </c>
      <c r="Q7" s="8">
        <f>Tankers!Q7+'Dry Owner'!G7+'Dry Operator'!G7+Eliminations!G7</f>
        <v>0</v>
      </c>
      <c r="R7" s="8">
        <f>Tankers!R7+'Dry Owner'!H7+'Dry Operator'!H7+Eliminations!H7</f>
        <v>0</v>
      </c>
      <c r="S7" s="7">
        <f>Tankers!S7+'Dry Owner'!I7+'Dry Operator'!I7+Eliminations!I7</f>
        <v>0</v>
      </c>
      <c r="T7" s="8">
        <v>0</v>
      </c>
      <c r="U7" s="8"/>
      <c r="V7" s="8"/>
      <c r="W7" s="7"/>
    </row>
    <row r="8" spans="1:23" x14ac:dyDescent="0.25">
      <c r="A8" t="s">
        <v>72</v>
      </c>
      <c r="C8" s="7"/>
      <c r="D8" s="8"/>
      <c r="E8" s="8"/>
      <c r="F8" s="10"/>
      <c r="G8" s="7"/>
      <c r="H8" s="8"/>
      <c r="I8" s="8"/>
      <c r="J8" s="10"/>
      <c r="K8" s="8"/>
      <c r="L8" s="8"/>
      <c r="M8" s="8"/>
      <c r="N8" s="8"/>
      <c r="O8" s="7"/>
      <c r="P8" s="17"/>
      <c r="Q8" s="8"/>
      <c r="R8" s="8"/>
      <c r="S8" s="7">
        <f>Tankers!S8+'Dry Owner'!I8+'Dry Operator'!I8+Eliminations!I8</f>
        <v>0.5</v>
      </c>
      <c r="T8" s="8">
        <v>0.5</v>
      </c>
      <c r="U8" s="8"/>
      <c r="V8" s="8"/>
      <c r="W8" s="7"/>
    </row>
    <row r="9" spans="1:23" x14ac:dyDescent="0.25">
      <c r="A9" t="s">
        <v>2</v>
      </c>
      <c r="C9" s="7">
        <v>-198.8</v>
      </c>
      <c r="D9" s="8">
        <v>-181.2</v>
      </c>
      <c r="E9" s="8">
        <v>-159.79999999999998</v>
      </c>
      <c r="F9" s="10">
        <v>-165</v>
      </c>
      <c r="G9" s="18">
        <v>-139.19999999999999</v>
      </c>
      <c r="H9" s="4">
        <v>-142.80000000000001</v>
      </c>
      <c r="I9" s="4">
        <v>-143.6</v>
      </c>
      <c r="J9" s="10">
        <v>-140.19999999999999</v>
      </c>
      <c r="K9" s="8">
        <v>-229</v>
      </c>
      <c r="L9" s="8">
        <v>-162.4</v>
      </c>
      <c r="M9" s="8">
        <v>-208.2</v>
      </c>
      <c r="N9" s="8">
        <v>-197</v>
      </c>
      <c r="O9" s="7">
        <v>-250.5</v>
      </c>
      <c r="P9" s="84">
        <v>-247.1</v>
      </c>
      <c r="Q9" s="4">
        <f>Tankers!Q9+'Dry Owner'!G9+'Dry Operator'!G9+Eliminations!G9</f>
        <v>-272.60000000000002</v>
      </c>
      <c r="R9" s="4">
        <f>Tankers!R9+'Dry Owner'!H9+'Dry Operator'!H9+Eliminations!H9</f>
        <v>-236.90000000000003</v>
      </c>
      <c r="S9" s="18">
        <f>Tankers!S9+'Dry Owner'!I9+'Dry Operator'!I9+Eliminations!I9</f>
        <v>-272.89999999999998</v>
      </c>
      <c r="T9" s="17">
        <v>-272.5</v>
      </c>
      <c r="U9" s="8"/>
      <c r="V9" s="8"/>
      <c r="W9" s="7"/>
    </row>
    <row r="10" spans="1:23" s="1" customFormat="1" x14ac:dyDescent="0.25">
      <c r="A10" s="36" t="s">
        <v>3</v>
      </c>
      <c r="B10" s="36"/>
      <c r="C10" s="37">
        <v>257.10000000000002</v>
      </c>
      <c r="D10" s="36">
        <v>242.39999999999998</v>
      </c>
      <c r="E10" s="36">
        <v>240.30000000000004</v>
      </c>
      <c r="F10" s="36">
        <v>208.89999999999998</v>
      </c>
      <c r="G10" s="37">
        <v>157</v>
      </c>
      <c r="H10" s="40">
        <v>169</v>
      </c>
      <c r="I10" s="40">
        <v>170.50000000000003</v>
      </c>
      <c r="J10" s="38">
        <v>188.89999999999998</v>
      </c>
      <c r="K10" s="37">
        <v>211.10000000000002</v>
      </c>
      <c r="L10" s="36">
        <v>237.20000000000002</v>
      </c>
      <c r="M10" s="36">
        <v>251.7</v>
      </c>
      <c r="N10" s="38">
        <v>312</v>
      </c>
      <c r="O10" s="37">
        <v>340.70000000000005</v>
      </c>
      <c r="P10" s="40">
        <f>SUM(P6:P9)</f>
        <v>369.29999999999995</v>
      </c>
      <c r="Q10" s="40">
        <f>Tankers!Q10+'Dry Owner'!G10+'Dry Operator'!G10+Eliminations!G10</f>
        <v>349.3</v>
      </c>
      <c r="R10" s="95">
        <f>Tankers!R10+'Dry Owner'!H10+'Dry Operator'!H10+Eliminations!H10</f>
        <v>384.99999999999989</v>
      </c>
      <c r="S10" s="37">
        <f>Tankers!S10+'Dry Owner'!I10+'Dry Operator'!I10+Eliminations!I10</f>
        <v>380.6</v>
      </c>
      <c r="T10" s="36">
        <v>352.1</v>
      </c>
      <c r="U10" s="36"/>
      <c r="V10" s="36"/>
      <c r="W10" s="81"/>
    </row>
    <row r="11" spans="1:23" ht="6.75" customHeight="1" x14ac:dyDescent="0.25">
      <c r="C11" s="7"/>
      <c r="D11" s="8"/>
      <c r="E11" s="8"/>
      <c r="F11" s="8"/>
      <c r="G11" s="7"/>
      <c r="H11" s="8"/>
      <c r="I11" s="8"/>
      <c r="J11" s="10"/>
      <c r="K11" s="7"/>
      <c r="L11" s="8"/>
      <c r="M11" s="8"/>
      <c r="N11" s="10"/>
      <c r="O11" s="7"/>
      <c r="P11" s="8"/>
      <c r="Q11" s="8"/>
      <c r="R11" s="8"/>
      <c r="S11" s="7"/>
      <c r="T11" s="8"/>
      <c r="U11" s="8"/>
      <c r="V11" s="8"/>
      <c r="W11" s="7"/>
    </row>
    <row r="12" spans="1:23" x14ac:dyDescent="0.25">
      <c r="A12" t="s">
        <v>4</v>
      </c>
      <c r="C12" s="7">
        <v>1.4</v>
      </c>
      <c r="D12" s="8">
        <v>1.4</v>
      </c>
      <c r="E12" s="8">
        <v>1.9</v>
      </c>
      <c r="F12" s="8">
        <v>1.7000000000000006</v>
      </c>
      <c r="G12" s="7">
        <v>1.8</v>
      </c>
      <c r="H12" s="8">
        <v>5</v>
      </c>
      <c r="I12" s="8">
        <v>2.5</v>
      </c>
      <c r="J12" s="8">
        <v>3.4000000000000004</v>
      </c>
      <c r="K12" s="7">
        <v>2.9</v>
      </c>
      <c r="L12" s="8">
        <v>3.1</v>
      </c>
      <c r="M12" s="8">
        <v>2.8</v>
      </c>
      <c r="N12" s="8">
        <v>2.4000000000000004</v>
      </c>
      <c r="O12" s="7">
        <v>0.7</v>
      </c>
      <c r="P12" s="8">
        <v>0.2</v>
      </c>
      <c r="Q12" s="8">
        <f>Tankers!Q12+'Dry Owner'!G12+'Dry Operator'!G12+Eliminations!G12</f>
        <v>0.89999999999999991</v>
      </c>
      <c r="R12" s="8">
        <f>Tankers!R12+'Dry Owner'!H12+'Dry Operator'!H12+Eliminations!H12</f>
        <v>1.3</v>
      </c>
      <c r="S12" s="7">
        <f>Tankers!S12+'Dry Owner'!I12+'Dry Operator'!I12+Eliminations!I12</f>
        <v>4</v>
      </c>
      <c r="T12" s="8">
        <v>3.8</v>
      </c>
      <c r="U12" s="8"/>
      <c r="V12" s="8"/>
      <c r="W12" s="7"/>
    </row>
    <row r="13" spans="1:23" x14ac:dyDescent="0.25">
      <c r="A13" t="s">
        <v>74</v>
      </c>
      <c r="C13" s="7">
        <v>-174.1</v>
      </c>
      <c r="D13" s="8">
        <v>-155.9</v>
      </c>
      <c r="E13" s="8">
        <v>-160.6</v>
      </c>
      <c r="F13" s="8">
        <v>-290.89999999999998</v>
      </c>
      <c r="G13" s="7">
        <v>-112.9</v>
      </c>
      <c r="H13" s="8">
        <v>-125.3</v>
      </c>
      <c r="I13" s="8">
        <v>-135.29999999999998</v>
      </c>
      <c r="J13" s="8">
        <v>-152.80000000000007</v>
      </c>
      <c r="K13" s="7">
        <v>-176.6</v>
      </c>
      <c r="L13" s="8">
        <v>-202.6</v>
      </c>
      <c r="M13" s="8">
        <v>-210.2</v>
      </c>
      <c r="N13" s="8">
        <v>-241.00000000000003</v>
      </c>
      <c r="O13" s="7">
        <v>-291.29999999999995</v>
      </c>
      <c r="P13" s="8">
        <v>-314.39999999999998</v>
      </c>
      <c r="Q13" s="8">
        <f>Tankers!Q13+'Dry Owner'!G13+'Dry Operator'!G13+Eliminations!G13</f>
        <v>-314.10000000000002</v>
      </c>
      <c r="R13" s="8">
        <f>Tankers!R13+'Dry Owner'!H13+'Dry Operator'!H13+Eliminations!H13</f>
        <v>-317.99999999999994</v>
      </c>
      <c r="S13" s="7">
        <f>Tankers!S13+'Dry Owner'!I13+'Dry Operator'!I13+Eliminations!I13</f>
        <v>-293.10000000000002</v>
      </c>
      <c r="T13" s="17">
        <v>-283.39999999999998</v>
      </c>
      <c r="U13" s="8"/>
      <c r="V13" s="8"/>
      <c r="W13" s="7"/>
    </row>
    <row r="14" spans="1:23" x14ac:dyDescent="0.25">
      <c r="A14" t="s">
        <v>6</v>
      </c>
      <c r="C14" s="7">
        <v>-25.200000000000003</v>
      </c>
      <c r="D14" s="8">
        <v>-24.8</v>
      </c>
      <c r="E14" s="8">
        <v>-24.4</v>
      </c>
      <c r="F14" s="8">
        <v>-28.400000000000002</v>
      </c>
      <c r="G14" s="7">
        <v>-23.6</v>
      </c>
      <c r="H14" s="8">
        <v>-25.5</v>
      </c>
      <c r="I14" s="8">
        <v>-22.7</v>
      </c>
      <c r="J14" s="8">
        <v>-23.800000000000004</v>
      </c>
      <c r="K14" s="18">
        <v>-16.7</v>
      </c>
      <c r="L14" s="8">
        <v>-18.600000000000001</v>
      </c>
      <c r="M14" s="8">
        <v>-20.6</v>
      </c>
      <c r="N14" s="8">
        <v>-20.000000000000004</v>
      </c>
      <c r="O14" s="7">
        <v>-18.3</v>
      </c>
      <c r="P14" s="4">
        <v>-19.899999999999999</v>
      </c>
      <c r="Q14" s="4">
        <f>Tankers!Q14+'Dry Owner'!G14+'Dry Operator'!G14+Eliminations!G14</f>
        <v>-18.8</v>
      </c>
      <c r="R14" s="4">
        <f>Tankers!R14+'Dry Owner'!H14+'Dry Operator'!H14+Eliminations!H14</f>
        <v>-20.399999999999999</v>
      </c>
      <c r="S14" s="18">
        <f>Tankers!S14+'Dry Owner'!I14+'Dry Operator'!I14+Eliminations!I14</f>
        <v>-19.600000000000001</v>
      </c>
      <c r="T14" s="17">
        <v>-19.600000000000001</v>
      </c>
      <c r="U14" s="8"/>
      <c r="V14" s="8"/>
      <c r="W14" s="7"/>
    </row>
    <row r="15" spans="1:23" s="1" customFormat="1" x14ac:dyDescent="0.25">
      <c r="A15" s="36" t="s">
        <v>7</v>
      </c>
      <c r="B15" s="36"/>
      <c r="C15" s="37">
        <v>59.2</v>
      </c>
      <c r="D15" s="36">
        <v>63.09999999999998</v>
      </c>
      <c r="E15" s="36">
        <v>57.200000000000053</v>
      </c>
      <c r="F15" s="36">
        <v>-108.70000000000002</v>
      </c>
      <c r="G15" s="37">
        <v>22.300000000000004</v>
      </c>
      <c r="H15" s="36">
        <v>23.200000000000003</v>
      </c>
      <c r="I15" s="36">
        <v>15.000000000000046</v>
      </c>
      <c r="J15" s="36">
        <v>15.69999999999991</v>
      </c>
      <c r="K15" s="37">
        <v>20.700000000000035</v>
      </c>
      <c r="L15" s="36">
        <v>19.100000000000016</v>
      </c>
      <c r="M15" s="36">
        <v>23.70000000000001</v>
      </c>
      <c r="N15" s="36">
        <v>53.399999999999949</v>
      </c>
      <c r="O15" s="37">
        <v>31.800000000000079</v>
      </c>
      <c r="P15" s="36">
        <f>SUM(P10:P14)</f>
        <v>35.199999999999967</v>
      </c>
      <c r="Q15" s="40">
        <f>Tankers!Q15+'Dry Owner'!G15+'Dry Operator'!G15+Eliminations!G15</f>
        <v>17.3</v>
      </c>
      <c r="R15" s="40">
        <f>Tankers!R15+'Dry Owner'!H15+'Dry Operator'!H15+Eliminations!H15</f>
        <v>47.90000000000002</v>
      </c>
      <c r="S15" s="37">
        <f>Tankers!S15+'Dry Owner'!I15+'Dry Operator'!I15+Eliminations!I15</f>
        <v>71.899999999999977</v>
      </c>
      <c r="T15" s="36">
        <v>52.9</v>
      </c>
      <c r="U15" s="36"/>
      <c r="V15" s="36"/>
      <c r="W15" s="81"/>
    </row>
    <row r="16" spans="1:23" ht="6.75" customHeight="1" x14ac:dyDescent="0.25">
      <c r="C16" s="7"/>
      <c r="D16" s="8"/>
      <c r="E16" s="8"/>
      <c r="F16" s="8"/>
      <c r="G16" s="7"/>
      <c r="H16" s="8"/>
      <c r="I16" s="8"/>
      <c r="J16" s="10"/>
      <c r="K16" s="7"/>
      <c r="L16" s="8"/>
      <c r="M16" s="8"/>
      <c r="N16" s="10"/>
      <c r="O16" s="7"/>
      <c r="P16" s="8"/>
      <c r="Q16" s="8"/>
      <c r="R16" s="8"/>
      <c r="S16" s="7"/>
      <c r="T16" s="8"/>
      <c r="U16" s="8"/>
      <c r="V16" s="8"/>
      <c r="W16" s="7"/>
    </row>
    <row r="17" spans="1:23" x14ac:dyDescent="0.25">
      <c r="A17" t="s">
        <v>8</v>
      </c>
      <c r="C17" s="7">
        <v>-9.9</v>
      </c>
      <c r="D17" s="8">
        <v>-11.399999999999999</v>
      </c>
      <c r="E17" s="8">
        <v>-15.7</v>
      </c>
      <c r="F17" s="8">
        <v>-13.400000000000002</v>
      </c>
      <c r="G17" s="7">
        <v>-10.899999999999999</v>
      </c>
      <c r="H17" s="8">
        <v>-11</v>
      </c>
      <c r="I17" s="8">
        <v>-11.2</v>
      </c>
      <c r="J17" s="8">
        <v>-12.500000000000002</v>
      </c>
      <c r="K17" s="18">
        <v>-10.4</v>
      </c>
      <c r="L17" s="8">
        <v>-11.7</v>
      </c>
      <c r="M17" s="8">
        <v>-11.7</v>
      </c>
      <c r="N17" s="8">
        <v>-14.700000000000001</v>
      </c>
      <c r="O17" s="7">
        <v>-14.7</v>
      </c>
      <c r="P17" s="4">
        <v>-14.2</v>
      </c>
      <c r="Q17" s="4">
        <f>Tankers!Q17+'Dry Owner'!G17+'Dry Operator'!G17+Eliminations!G17</f>
        <v>-14.700000000000001</v>
      </c>
      <c r="R17" s="4">
        <f>Tankers!R17+'Dry Owner'!H17+'Dry Operator'!H17+Eliminations!H17</f>
        <v>-16.2</v>
      </c>
      <c r="S17" s="18">
        <f>Tankers!S17+'Dry Owner'!I17+'Dry Operator'!I17+Eliminations!I17</f>
        <v>-19.5</v>
      </c>
      <c r="T17" s="8">
        <v>-17.899999999999999</v>
      </c>
      <c r="U17" s="8"/>
      <c r="V17" s="8"/>
      <c r="W17" s="7"/>
    </row>
    <row r="18" spans="1:23" s="1" customFormat="1" x14ac:dyDescent="0.25">
      <c r="A18" s="36" t="s">
        <v>9</v>
      </c>
      <c r="B18" s="36"/>
      <c r="C18" s="37">
        <v>49.300000000000004</v>
      </c>
      <c r="D18" s="36">
        <v>51.699999999999982</v>
      </c>
      <c r="E18" s="36">
        <v>41.500000000000057</v>
      </c>
      <c r="F18" s="36">
        <v>-122.10000000000002</v>
      </c>
      <c r="G18" s="37">
        <v>11.400000000000006</v>
      </c>
      <c r="H18" s="36">
        <v>12.200000000000003</v>
      </c>
      <c r="I18" s="36">
        <v>3.8000000000000469</v>
      </c>
      <c r="J18" s="38">
        <v>3.1999999999999087</v>
      </c>
      <c r="K18" s="37">
        <v>10.300000000000034</v>
      </c>
      <c r="L18" s="36">
        <v>7.4000000000000163</v>
      </c>
      <c r="M18" s="36">
        <v>12.000000000000011</v>
      </c>
      <c r="N18" s="38">
        <v>38.699999999999946</v>
      </c>
      <c r="O18" s="37">
        <v>17.10000000000008</v>
      </c>
      <c r="P18" s="95">
        <f>SUM(P15:P17)</f>
        <v>20.999999999999968</v>
      </c>
      <c r="Q18" s="40">
        <f>Tankers!Q18+'Dry Owner'!G18+'Dry Operator'!G18+Eliminations!G18</f>
        <v>2.5999999999999979</v>
      </c>
      <c r="R18" s="40">
        <f>Tankers!R18+'Dry Owner'!H18+'Dry Operator'!H18+Eliminations!H18</f>
        <v>31.700000000000021</v>
      </c>
      <c r="S18" s="37">
        <f>Tankers!S18+'Dry Owner'!I18+'Dry Operator'!I18+Eliminations!I18</f>
        <v>52.399999999999984</v>
      </c>
      <c r="T18" s="36">
        <v>35</v>
      </c>
      <c r="U18" s="36"/>
      <c r="V18" s="36"/>
      <c r="W18" s="81"/>
    </row>
    <row r="19" spans="1:23" ht="6.75" customHeight="1" x14ac:dyDescent="0.25">
      <c r="C19" s="7"/>
      <c r="D19" s="8"/>
      <c r="E19" s="8"/>
      <c r="F19" s="8"/>
      <c r="G19" s="7"/>
      <c r="H19" s="8"/>
      <c r="I19" s="8"/>
      <c r="J19" s="10"/>
      <c r="K19" s="7"/>
      <c r="L19" s="8"/>
      <c r="M19" s="8"/>
      <c r="N19" s="10"/>
      <c r="O19" s="7"/>
      <c r="P19" s="8"/>
      <c r="Q19" s="8"/>
      <c r="R19" s="8"/>
      <c r="S19" s="7"/>
      <c r="T19" s="8"/>
      <c r="U19" s="8"/>
      <c r="V19" s="8"/>
      <c r="W19" s="7"/>
    </row>
    <row r="20" spans="1:23" x14ac:dyDescent="0.25">
      <c r="A20" t="s">
        <v>25</v>
      </c>
      <c r="C20" s="7">
        <v>1.4</v>
      </c>
      <c r="D20" s="8">
        <v>1.7999999999999998</v>
      </c>
      <c r="E20" s="8">
        <v>-3.1</v>
      </c>
      <c r="F20" s="8">
        <v>-31.099999999999998</v>
      </c>
      <c r="G20" s="7">
        <v>0.8</v>
      </c>
      <c r="H20" s="8">
        <v>-33.799999999999997</v>
      </c>
      <c r="I20" s="8">
        <v>-5.8</v>
      </c>
      <c r="J20" s="8">
        <v>-6.7999999999999989</v>
      </c>
      <c r="K20" s="7">
        <v>-0.2</v>
      </c>
      <c r="L20" s="8">
        <v>0</v>
      </c>
      <c r="M20" s="8">
        <v>1.1000000000000001</v>
      </c>
      <c r="N20" s="8">
        <v>0</v>
      </c>
      <c r="O20" s="7">
        <v>9.1999999999999993</v>
      </c>
      <c r="P20" s="8">
        <v>-2.7</v>
      </c>
      <c r="Q20" s="8">
        <f>Tankers!Q20+'Dry Owner'!G20+'Dry Operator'!G20+Eliminations!G20</f>
        <v>2.2999999999999998</v>
      </c>
      <c r="R20" s="8">
        <v>0.1</v>
      </c>
      <c r="S20" s="7">
        <f>Tankers!S20+'Dry Owner'!I20</f>
        <v>-12.3</v>
      </c>
      <c r="T20" s="17">
        <v>3.4</v>
      </c>
      <c r="U20" s="8"/>
      <c r="V20" s="8"/>
      <c r="W20" s="7"/>
    </row>
    <row r="21" spans="1:23" x14ac:dyDescent="0.25">
      <c r="A21" t="s">
        <v>26</v>
      </c>
      <c r="C21" s="7">
        <v>-16.600000000000001</v>
      </c>
      <c r="D21" s="8">
        <v>-17</v>
      </c>
      <c r="E21" s="8">
        <v>-17</v>
      </c>
      <c r="F21" s="8">
        <v>-198</v>
      </c>
      <c r="G21" s="7">
        <v>-13.299999999999999</v>
      </c>
      <c r="H21" s="8">
        <v>-13.9</v>
      </c>
      <c r="I21" s="8">
        <v>-11.6</v>
      </c>
      <c r="J21" s="8">
        <v>-10.800000000000002</v>
      </c>
      <c r="K21" s="7">
        <v>-10.6</v>
      </c>
      <c r="L21" s="8">
        <v>-10.199999999999999</v>
      </c>
      <c r="M21" s="8">
        <v>-10.6</v>
      </c>
      <c r="N21" s="8">
        <v>-10.799999999999999</v>
      </c>
      <c r="O21" s="7">
        <v>-10.5</v>
      </c>
      <c r="P21" s="8">
        <v>-10.9</v>
      </c>
      <c r="Q21" s="8">
        <f>Tankers!Q21+'Dry Owner'!G21+'Dry Operator'!G21+Eliminations!G21</f>
        <v>-11.6</v>
      </c>
      <c r="R21" s="8">
        <f>Tankers!R21+'Dry Owner'!H21+'Dry Operator'!H21+Eliminations!H21</f>
        <v>-11.3</v>
      </c>
      <c r="S21" s="7">
        <f>Tankers!S21+'Dry Owner'!I21+'Dry Operator'!I21+Eliminations!I21</f>
        <v>-34.799999999999997</v>
      </c>
      <c r="T21" s="17">
        <v>-37.6</v>
      </c>
      <c r="U21" s="8"/>
      <c r="V21" s="8"/>
      <c r="W21" s="7"/>
    </row>
    <row r="22" spans="1:23" x14ac:dyDescent="0.25">
      <c r="A22" t="s">
        <v>10</v>
      </c>
      <c r="C22" s="7">
        <v>-1.5</v>
      </c>
      <c r="D22" s="8">
        <v>-0.7</v>
      </c>
      <c r="E22" s="8">
        <v>-0.50000000000000011</v>
      </c>
      <c r="F22" s="8">
        <v>-20.2</v>
      </c>
      <c r="G22" s="7">
        <v>-0.2</v>
      </c>
      <c r="H22" s="8">
        <v>1.5</v>
      </c>
      <c r="I22" s="8">
        <v>0.4</v>
      </c>
      <c r="J22" s="8">
        <v>-1.5999999999999999</v>
      </c>
      <c r="K22" s="18">
        <v>0.60000000000000009</v>
      </c>
      <c r="L22" s="8">
        <v>0</v>
      </c>
      <c r="M22" s="8">
        <v>-4.5999999999999996</v>
      </c>
      <c r="N22" s="8">
        <v>0.4</v>
      </c>
      <c r="O22" s="7">
        <v>2.6</v>
      </c>
      <c r="P22" s="4">
        <v>0.1</v>
      </c>
      <c r="Q22" s="4">
        <f>Tankers!Q22+'Dry Owner'!G22+'Dry Operator'!G22+Eliminations!G22</f>
        <v>0.2</v>
      </c>
      <c r="R22" s="4">
        <f>Tankers!R22+'Dry Owner'!H22+'Dry Operator'!H22+Eliminations!H22</f>
        <v>-0.50000000000000022</v>
      </c>
      <c r="S22" s="18">
        <f>Tankers!S22+'Dry Owner'!I22+'Dry Operator'!I22+Eliminations!I22</f>
        <v>0.6</v>
      </c>
      <c r="T22" s="17">
        <v>0.1</v>
      </c>
      <c r="U22" s="8"/>
      <c r="V22" s="8"/>
      <c r="W22" s="7"/>
    </row>
    <row r="23" spans="1:23" s="1" customFormat="1" x14ac:dyDescent="0.25">
      <c r="A23" s="36" t="s">
        <v>11</v>
      </c>
      <c r="B23" s="36"/>
      <c r="C23" s="37">
        <v>32.6</v>
      </c>
      <c r="D23" s="36">
        <v>35.799999999999976</v>
      </c>
      <c r="E23" s="36">
        <v>20.900000000000055</v>
      </c>
      <c r="F23" s="36">
        <v>-371.40000000000003</v>
      </c>
      <c r="G23" s="37">
        <v>-1.2999999999999925</v>
      </c>
      <c r="H23" s="36">
        <v>-33.999999999999993</v>
      </c>
      <c r="I23" s="36">
        <v>-13.199999999999951</v>
      </c>
      <c r="J23" s="38">
        <v>-16.000000000000092</v>
      </c>
      <c r="K23" s="37">
        <v>0.10000000000003562</v>
      </c>
      <c r="L23" s="36">
        <v>-2.7999999999999829</v>
      </c>
      <c r="M23" s="36">
        <v>-2.099999999999989</v>
      </c>
      <c r="N23" s="38">
        <v>28.299999999999947</v>
      </c>
      <c r="O23" s="37">
        <v>18.40000000000008</v>
      </c>
      <c r="P23" s="95">
        <f>SUM(P18:P22)</f>
        <v>7.499999999999968</v>
      </c>
      <c r="Q23" s="40">
        <f>Tankers!Q23+'Dry Owner'!G23+'Dry Operator'!G23+Eliminations!G23</f>
        <v>-6.5000000000000018</v>
      </c>
      <c r="R23" s="40">
        <f>Tankers!R23+'Dry Owner'!H23+'Dry Operator'!H23+Eliminations!H23</f>
        <v>19.90000000000002</v>
      </c>
      <c r="S23" s="37">
        <f>Tankers!S23+'Dry Owner'!I23+'Dry Operator'!I23+Eliminations!I23</f>
        <v>5.8999999999999861</v>
      </c>
      <c r="T23" s="36">
        <v>0.9</v>
      </c>
      <c r="U23" s="36"/>
      <c r="V23" s="36"/>
      <c r="W23" s="81"/>
    </row>
    <row r="24" spans="1:23" ht="6.75" customHeight="1" x14ac:dyDescent="0.25">
      <c r="C24" s="7"/>
      <c r="D24" s="8"/>
      <c r="E24" s="8"/>
      <c r="F24" s="8"/>
      <c r="G24" s="7"/>
      <c r="H24" s="8"/>
      <c r="I24" s="8"/>
      <c r="J24" s="10"/>
      <c r="K24" s="7"/>
      <c r="L24" s="8"/>
      <c r="M24" s="8"/>
      <c r="N24" s="10"/>
      <c r="O24" s="7"/>
      <c r="P24" s="8"/>
      <c r="Q24" s="8"/>
      <c r="R24" s="8"/>
      <c r="S24" s="7"/>
      <c r="T24" s="8"/>
      <c r="U24" s="8"/>
      <c r="V24" s="8"/>
      <c r="W24" s="7"/>
    </row>
    <row r="25" spans="1:23" ht="15" customHeight="1" x14ac:dyDescent="0.25">
      <c r="A25" t="s">
        <v>24</v>
      </c>
      <c r="C25" s="7">
        <v>9.9</v>
      </c>
      <c r="D25" s="8">
        <v>12.6</v>
      </c>
      <c r="E25" s="8">
        <v>-4.5999999999999996</v>
      </c>
      <c r="F25" s="8">
        <v>-8.7000000000000011</v>
      </c>
      <c r="G25" s="7">
        <v>9.1</v>
      </c>
      <c r="H25" s="8">
        <v>13.4</v>
      </c>
      <c r="I25" s="8">
        <v>3.4</v>
      </c>
      <c r="J25" s="8">
        <v>8.6000000000000014</v>
      </c>
      <c r="K25" s="7">
        <v>0</v>
      </c>
      <c r="L25" s="8">
        <v>0</v>
      </c>
      <c r="M25" s="8">
        <v>0</v>
      </c>
      <c r="N25" s="8">
        <v>0</v>
      </c>
      <c r="O25" s="7">
        <v>0</v>
      </c>
      <c r="P25" s="8">
        <v>0</v>
      </c>
      <c r="Q25" s="8">
        <f>Tankers!Q25+'Dry Owner'!G25+'Dry Operator'!G25+Eliminations!G25</f>
        <v>0</v>
      </c>
      <c r="R25" s="8">
        <f>Tankers!R25+'Dry Owner'!H25+'Dry Operator'!H25+Eliminations!H25</f>
        <v>0</v>
      </c>
      <c r="S25" s="7">
        <f>Tankers!S25+'Dry Owner'!I25+'Dry Operator'!I25+Eliminations!I25</f>
        <v>0</v>
      </c>
      <c r="T25" s="8"/>
      <c r="U25" s="8"/>
      <c r="V25" s="8"/>
      <c r="W25" s="7"/>
    </row>
    <row r="26" spans="1:23" x14ac:dyDescent="0.25">
      <c r="A26" t="s">
        <v>12</v>
      </c>
      <c r="C26" s="7">
        <v>0</v>
      </c>
      <c r="D26" s="8">
        <v>-0.5</v>
      </c>
      <c r="E26" s="8">
        <v>0.30000000000000004</v>
      </c>
      <c r="F26" s="8">
        <v>5.5</v>
      </c>
      <c r="G26" s="7">
        <v>1.2000000000000002</v>
      </c>
      <c r="H26" s="8">
        <v>1.2000000000000002</v>
      </c>
      <c r="I26" s="8">
        <v>2.1</v>
      </c>
      <c r="J26" s="8">
        <v>2.6999999999999997</v>
      </c>
      <c r="K26" s="7">
        <v>5</v>
      </c>
      <c r="L26" s="8">
        <v>5.6</v>
      </c>
      <c r="M26" s="8">
        <v>1.3</v>
      </c>
      <c r="N26" s="8">
        <v>2.1000000000000005</v>
      </c>
      <c r="O26" s="7">
        <v>4.0999999999999996</v>
      </c>
      <c r="P26" s="17">
        <v>1.2</v>
      </c>
      <c r="Q26" s="8">
        <f>Tankers!Q26+'Dry Owner'!G26+'Dry Operator'!G26+Eliminations!G26</f>
        <v>2.9</v>
      </c>
      <c r="R26" s="8">
        <f>Tankers!R26+'Dry Owner'!H26+'Dry Operator'!H26+Eliminations!H26</f>
        <v>0.80000000000000027</v>
      </c>
      <c r="S26" s="7">
        <f>Tankers!S26+'Dry Owner'!I26+'Dry Operator'!I26+Eliminations!I26</f>
        <v>1.7</v>
      </c>
      <c r="T26" s="17">
        <v>1.7</v>
      </c>
      <c r="U26" s="8"/>
      <c r="V26" s="8"/>
      <c r="W26" s="7"/>
    </row>
    <row r="27" spans="1:23" x14ac:dyDescent="0.25">
      <c r="A27" t="s">
        <v>13</v>
      </c>
      <c r="C27" s="7">
        <v>0</v>
      </c>
      <c r="D27" s="8">
        <v>-3</v>
      </c>
      <c r="E27" s="8">
        <v>-5.2</v>
      </c>
      <c r="F27" s="8">
        <v>-6.5000000000000009</v>
      </c>
      <c r="G27" s="7">
        <v>-3.6</v>
      </c>
      <c r="H27" s="8">
        <v>-3.8</v>
      </c>
      <c r="I27" s="8">
        <v>-6</v>
      </c>
      <c r="J27" s="8">
        <v>-5.9999999999999991</v>
      </c>
      <c r="K27" s="18">
        <v>-3.4</v>
      </c>
      <c r="L27" s="8">
        <v>-5.2</v>
      </c>
      <c r="M27" s="8">
        <v>-3.2</v>
      </c>
      <c r="N27" s="8">
        <v>-3.3</v>
      </c>
      <c r="O27" s="7">
        <v>-3.2</v>
      </c>
      <c r="P27" s="84">
        <v>-6.6</v>
      </c>
      <c r="Q27" s="4">
        <f>Tankers!Q27+'Dry Owner'!G27+'Dry Operator'!G27+Eliminations!G27</f>
        <v>-5.3000000000000007</v>
      </c>
      <c r="R27" s="4">
        <f>Tankers!R27+'Dry Owner'!H27+'Dry Operator'!H27+Eliminations!H27</f>
        <v>-0.79999999999999982</v>
      </c>
      <c r="S27" s="18">
        <f>Tankers!S27+'Dry Owner'!I27+'Dry Operator'!I27+Eliminations!I27</f>
        <v>-10.7</v>
      </c>
      <c r="T27" s="17">
        <v>-9.1</v>
      </c>
      <c r="U27" s="8"/>
      <c r="V27" s="8"/>
      <c r="W27" s="7"/>
    </row>
    <row r="28" spans="1:23" s="1" customFormat="1" x14ac:dyDescent="0.25">
      <c r="A28" s="33" t="s">
        <v>14</v>
      </c>
      <c r="B28" s="33"/>
      <c r="C28" s="34">
        <v>42.5</v>
      </c>
      <c r="D28" s="33">
        <v>44.899999999999977</v>
      </c>
      <c r="E28" s="33">
        <v>11.400000000000055</v>
      </c>
      <c r="F28" s="33">
        <v>-381.1</v>
      </c>
      <c r="G28" s="34">
        <v>5.4000000000000075</v>
      </c>
      <c r="H28" s="33">
        <v>-23.199999999999996</v>
      </c>
      <c r="I28" s="33">
        <v>-13.699999999999951</v>
      </c>
      <c r="J28" s="35">
        <v>-10.700000000000092</v>
      </c>
      <c r="K28" s="34">
        <v>1.7000000000000353</v>
      </c>
      <c r="L28" s="33">
        <v>-2.3999999999999835</v>
      </c>
      <c r="M28" s="33">
        <v>-3.9999999999999893</v>
      </c>
      <c r="N28" s="35">
        <v>27.099999999999948</v>
      </c>
      <c r="O28" s="34">
        <v>19.300000000000079</v>
      </c>
      <c r="P28" s="95">
        <f>SUM(P23:P27)</f>
        <v>2.0999999999999677</v>
      </c>
      <c r="Q28" s="40">
        <f>Tankers!Q28+'Dry Owner'!G28+'Dry Operator'!G28+Eliminations!G28</f>
        <v>-8.9000000000000039</v>
      </c>
      <c r="R28" s="40">
        <f>Tankers!R28+'Dry Owner'!H28+'Dry Operator'!H28+Eliminations!H28</f>
        <v>19.90000000000002</v>
      </c>
      <c r="S28" s="34">
        <f>Tankers!S28+'Dry Owner'!I28+'Dry Operator'!I28+Eliminations!I28</f>
        <v>-3.1000000000000121</v>
      </c>
      <c r="T28" s="33">
        <v>-6.5</v>
      </c>
      <c r="U28" s="33"/>
      <c r="V28" s="33"/>
      <c r="W28" s="81"/>
    </row>
    <row r="29" spans="1:23" ht="6.75" customHeight="1" x14ac:dyDescent="0.25">
      <c r="C29" s="7"/>
      <c r="D29" s="8"/>
      <c r="E29" s="8"/>
      <c r="F29" s="8"/>
      <c r="G29" s="7"/>
      <c r="H29" s="8"/>
      <c r="I29" s="8"/>
      <c r="J29" s="10"/>
      <c r="K29" s="7"/>
      <c r="L29" s="8"/>
      <c r="M29" s="8"/>
      <c r="N29" s="10"/>
      <c r="O29" s="7"/>
      <c r="P29" s="8"/>
      <c r="Q29" s="8"/>
      <c r="R29" s="8"/>
      <c r="S29" s="7"/>
      <c r="T29" s="8"/>
      <c r="U29" s="8"/>
      <c r="V29" s="8"/>
      <c r="W29" s="7"/>
    </row>
    <row r="30" spans="1:23" x14ac:dyDescent="0.25">
      <c r="A30" t="s">
        <v>15</v>
      </c>
      <c r="C30" s="7">
        <v>-0.8</v>
      </c>
      <c r="D30" s="8">
        <v>-1.6</v>
      </c>
      <c r="E30" s="8">
        <v>-1.3</v>
      </c>
      <c r="F30" s="8">
        <v>1.1000000000000001</v>
      </c>
      <c r="G30" s="7">
        <v>-0.79999999999999993</v>
      </c>
      <c r="H30" s="8">
        <v>-0.79999999999999993</v>
      </c>
      <c r="I30" s="8">
        <v>-0.7</v>
      </c>
      <c r="J30" s="8">
        <v>-1.1000000000000001</v>
      </c>
      <c r="K30" s="18">
        <v>-1</v>
      </c>
      <c r="L30" s="8">
        <v>-0.9</v>
      </c>
      <c r="M30" s="8">
        <v>4.0999999999999996</v>
      </c>
      <c r="N30" s="8">
        <v>-0.1</v>
      </c>
      <c r="O30" s="7">
        <v>-1.3</v>
      </c>
      <c r="P30" s="4">
        <v>-1.3</v>
      </c>
      <c r="Q30" s="4">
        <f>Tankers!Q30+'Dry Owner'!G30+'Dry Operator'!G30+Eliminations!G30</f>
        <v>-0.4</v>
      </c>
      <c r="R30" s="4">
        <f>Tankers!R30+'Dry Owner'!H30+'Dry Operator'!H30+Eliminations!H30</f>
        <v>-0.70000000000000029</v>
      </c>
      <c r="S30" s="18">
        <f>Tankers!S30+'Dry Owner'!I30+'Dry Operator'!I30+Eliminations!I30</f>
        <v>-2.2000000000000002</v>
      </c>
      <c r="T30" s="17">
        <v>-1.8</v>
      </c>
      <c r="U30" s="8"/>
      <c r="V30" s="8"/>
      <c r="W30" s="7"/>
    </row>
    <row r="31" spans="1:23" s="1" customFormat="1" x14ac:dyDescent="0.25">
      <c r="A31" s="30" t="s">
        <v>16</v>
      </c>
      <c r="B31" s="30"/>
      <c r="C31" s="31">
        <v>41.7</v>
      </c>
      <c r="D31" s="30">
        <v>43.299999999999976</v>
      </c>
      <c r="E31" s="30">
        <v>10.100000000000055</v>
      </c>
      <c r="F31" s="30">
        <v>-380</v>
      </c>
      <c r="G31" s="31">
        <v>4.6000000000000076</v>
      </c>
      <c r="H31" s="30">
        <v>-23.999999999999996</v>
      </c>
      <c r="I31" s="30">
        <v>-14.399999999999951</v>
      </c>
      <c r="J31" s="32">
        <v>-11.800000000000091</v>
      </c>
      <c r="K31" s="31">
        <v>0.70000000000003526</v>
      </c>
      <c r="L31" s="30">
        <v>-3.2999999999999834</v>
      </c>
      <c r="M31" s="30">
        <v>0.1000000000000103</v>
      </c>
      <c r="N31" s="63">
        <v>26.999999999999947</v>
      </c>
      <c r="O31" s="42">
        <v>18.000000000000078</v>
      </c>
      <c r="P31" s="69">
        <f>SUM(P28:P30)</f>
        <v>0.79999999999996763</v>
      </c>
      <c r="Q31" s="87">
        <f>Tankers!Q31+'Dry Owner'!G31+'Dry Operator'!G31+Eliminations!G31</f>
        <v>-9.300000000000006</v>
      </c>
      <c r="R31" s="87">
        <f>Tankers!R31+'Dry Owner'!H31+'Dry Operator'!H31+Eliminations!H31</f>
        <v>19.200000000000024</v>
      </c>
      <c r="S31" s="31">
        <f>Tankers!S31+'Dry Owner'!I31+'Dry Operator'!I31+Eliminations!I31</f>
        <v>-5.3000000000000123</v>
      </c>
      <c r="T31" s="30">
        <v>-8.3000000000000007</v>
      </c>
      <c r="U31" s="30"/>
      <c r="V31" s="69"/>
      <c r="W31" s="81"/>
    </row>
    <row r="32" spans="1:23" hidden="1" x14ac:dyDescent="0.25">
      <c r="C32" s="7"/>
      <c r="D32" s="8"/>
      <c r="E32" s="8"/>
      <c r="F32" s="10"/>
      <c r="G32" s="7"/>
      <c r="H32" s="8"/>
      <c r="I32" s="8"/>
      <c r="J32" s="10"/>
      <c r="K32" s="7"/>
      <c r="L32" s="8"/>
      <c r="M32" s="8"/>
      <c r="N32" s="10"/>
      <c r="O32" s="7"/>
      <c r="P32" s="8"/>
      <c r="Q32" s="8">
        <f>Tankers!Q32+'Dry Owner'!G32+'Dry Operator'!G32+Eliminations!G32</f>
        <v>0</v>
      </c>
      <c r="R32" s="8">
        <f>Tankers!R32+'Dry Owner'!H32+'Dry Operator'!H32+Eliminations!H32</f>
        <v>0</v>
      </c>
      <c r="S32" s="7">
        <f>Tankers!S32+'Dry Owner'!I32+'Dry Operator'!I32+Eliminations!I32</f>
        <v>0</v>
      </c>
      <c r="T32" s="8"/>
      <c r="U32" s="8"/>
      <c r="V32" s="8"/>
      <c r="W32" s="7"/>
    </row>
    <row r="33" spans="1:23" hidden="1" x14ac:dyDescent="0.25">
      <c r="A33" t="s">
        <v>21</v>
      </c>
      <c r="C33" s="7"/>
      <c r="D33" s="8"/>
      <c r="E33" s="8"/>
      <c r="F33" s="10"/>
      <c r="G33" s="7"/>
      <c r="H33" s="8"/>
      <c r="I33" s="8"/>
      <c r="J33" s="10"/>
      <c r="K33" s="7"/>
      <c r="L33" s="8"/>
      <c r="M33" s="8"/>
      <c r="N33" s="10"/>
      <c r="O33" s="7"/>
      <c r="P33" s="8"/>
      <c r="Q33" s="8">
        <f>Tankers!Q33+'Dry Owner'!G33+'Dry Operator'!G33+Eliminations!G33</f>
        <v>0</v>
      </c>
      <c r="R33" s="8">
        <f>Tankers!R33+'Dry Owner'!H33+'Dry Operator'!H33+Eliminations!H33</f>
        <v>0</v>
      </c>
      <c r="S33" s="7">
        <f>Tankers!S33+'Dry Owner'!I33+'Dry Operator'!I33+Eliminations!I33</f>
        <v>0</v>
      </c>
      <c r="T33" s="8"/>
      <c r="U33" s="8"/>
      <c r="V33" s="8"/>
      <c r="W33" s="7"/>
    </row>
    <row r="34" spans="1:23" hidden="1" x14ac:dyDescent="0.25">
      <c r="A34" t="s">
        <v>25</v>
      </c>
      <c r="C34" s="7"/>
      <c r="D34" s="8"/>
      <c r="E34" s="8"/>
      <c r="F34" s="8"/>
      <c r="G34" s="7"/>
      <c r="H34" s="8"/>
      <c r="I34" s="8"/>
      <c r="J34" s="8"/>
      <c r="K34" s="7"/>
      <c r="L34" s="8"/>
      <c r="M34" s="8"/>
      <c r="N34" s="8"/>
      <c r="O34" s="7"/>
      <c r="P34" s="8"/>
      <c r="Q34" s="8">
        <f>Tankers!Q34+'Dry Owner'!G34+'Dry Operator'!G34+Eliminations!G34</f>
        <v>0</v>
      </c>
      <c r="R34" s="8">
        <f>Tankers!R34+'Dry Owner'!H34+'Dry Operator'!H34+Eliminations!H34</f>
        <v>0</v>
      </c>
      <c r="S34" s="7">
        <f>Tankers!S34+'Dry Owner'!I34+'Dry Operator'!I34+Eliminations!I34</f>
        <v>0</v>
      </c>
      <c r="T34" s="8"/>
      <c r="U34" s="8"/>
      <c r="V34" s="8"/>
      <c r="W34" s="7"/>
    </row>
    <row r="35" spans="1:23" hidden="1" x14ac:dyDescent="0.25">
      <c r="A35" t="s">
        <v>27</v>
      </c>
      <c r="C35" s="18"/>
      <c r="D35" s="8"/>
      <c r="E35" s="8"/>
      <c r="F35" s="8"/>
      <c r="G35" s="18"/>
      <c r="H35" s="8"/>
      <c r="I35" s="8"/>
      <c r="J35" s="8"/>
      <c r="K35" s="18"/>
      <c r="L35" s="8"/>
      <c r="M35" s="8"/>
      <c r="N35" s="8"/>
      <c r="O35" s="7"/>
      <c r="P35" s="8"/>
      <c r="Q35" s="8">
        <f>Tankers!Q35+'Dry Owner'!G35+'Dry Operator'!G35+Eliminations!G35</f>
        <v>0</v>
      </c>
      <c r="R35" s="8">
        <f>Tankers!R35+'Dry Owner'!H35+'Dry Operator'!H35+Eliminations!H35</f>
        <v>0</v>
      </c>
      <c r="S35" s="18">
        <f>Tankers!S35+'Dry Owner'!I35+'Dry Operator'!I35+Eliminations!I35</f>
        <v>0</v>
      </c>
      <c r="T35" s="8"/>
      <c r="U35" s="8"/>
      <c r="V35" s="8"/>
      <c r="W35" s="7"/>
    </row>
    <row r="36" spans="1:23" s="1" customFormat="1" hidden="1" x14ac:dyDescent="0.25">
      <c r="A36" s="30" t="s">
        <v>22</v>
      </c>
      <c r="B36" s="30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11"/>
      <c r="Q36" s="8">
        <f>Tankers!Q36+'Dry Owner'!G36+'Dry Operator'!G36+Eliminations!G36</f>
        <v>-13.900000000000002</v>
      </c>
      <c r="R36" s="8">
        <f>Tankers!R36+'Dry Owner'!H36+'Dry Operator'!H36+Eliminations!H36</f>
        <v>2.8000000000000211</v>
      </c>
      <c r="S36" s="31">
        <f>Tankers!S36+'Dry Owner'!I36+'Dry Operator'!I36+Eliminations!I36</f>
        <v>10.100000000000009</v>
      </c>
      <c r="T36" s="31"/>
      <c r="U36" s="31"/>
      <c r="V36" s="31"/>
      <c r="W36" s="81"/>
    </row>
    <row r="37" spans="1:23" x14ac:dyDescent="0.25">
      <c r="C37" s="77"/>
      <c r="G37" s="77"/>
      <c r="K37" s="77"/>
      <c r="O37" s="77"/>
      <c r="P37" s="4"/>
      <c r="Q37" s="4"/>
      <c r="R37" s="4"/>
      <c r="S37" s="77"/>
      <c r="W37" s="7"/>
    </row>
    <row r="38" spans="1:23" x14ac:dyDescent="0.25">
      <c r="A38" s="30" t="s">
        <v>22</v>
      </c>
      <c r="B38" s="30"/>
      <c r="C38" s="31"/>
      <c r="D38" s="30"/>
      <c r="E38" s="30"/>
      <c r="F38" s="30"/>
      <c r="G38" s="31">
        <v>-5.2999999999999989</v>
      </c>
      <c r="H38" s="30">
        <v>-3.5999999999999961</v>
      </c>
      <c r="I38" s="30">
        <v>-11.7</v>
      </c>
      <c r="J38" s="32">
        <v>-13.899999999999999</v>
      </c>
      <c r="K38" s="31">
        <v>0.90000000000001634</v>
      </c>
      <c r="L38" s="30">
        <v>-3.3000000000000029</v>
      </c>
      <c r="M38" s="30">
        <v>3.7</v>
      </c>
      <c r="N38" s="63">
        <v>26.999999999999947</v>
      </c>
      <c r="O38" s="31">
        <v>8.8000000000000789</v>
      </c>
      <c r="P38" s="30">
        <v>3.5</v>
      </c>
      <c r="Q38" s="87">
        <v>-11.6</v>
      </c>
      <c r="R38" s="87">
        <f>R31+R20</f>
        <v>19.300000000000026</v>
      </c>
      <c r="S38" s="42">
        <f>S31-S20</f>
        <v>6.9999999999999885</v>
      </c>
      <c r="T38" s="30">
        <v>-11.7</v>
      </c>
      <c r="U38" s="30"/>
      <c r="V38" s="69"/>
      <c r="W38" s="7"/>
    </row>
  </sheetData>
  <mergeCells count="5">
    <mergeCell ref="C3:F3"/>
    <mergeCell ref="G3:J3"/>
    <mergeCell ref="K3:N3"/>
    <mergeCell ref="O3:R3"/>
    <mergeCell ref="S3:V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4"/>
  <sheetViews>
    <sheetView showGridLines="0" tabSelected="1" workbookViewId="0">
      <pane xSplit="2" ySplit="4" topLeftCell="P5" activePane="bottomRight" state="frozen"/>
      <selection pane="topRight" activeCell="C1" sqref="C1"/>
      <selection pane="bottomLeft" activeCell="A5" sqref="A5"/>
      <selection pane="bottomRight" activeCell="T62" sqref="T62"/>
    </sheetView>
  </sheetViews>
  <sheetFormatPr defaultRowHeight="15" x14ac:dyDescent="0.25"/>
  <cols>
    <col min="1" max="1" width="75.85546875" bestFit="1" customWidth="1"/>
    <col min="2" max="2" width="4" customWidth="1"/>
    <col min="3" max="15" width="10.7109375" customWidth="1"/>
  </cols>
  <sheetData>
    <row r="1" spans="1:23" ht="46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3" ht="19.5" thickBot="1" x14ac:dyDescent="0.35">
      <c r="A2" s="64" t="s">
        <v>63</v>
      </c>
    </row>
    <row r="3" spans="1:23" ht="15.75" thickBot="1" x14ac:dyDescent="0.3">
      <c r="C3" s="124">
        <v>2015</v>
      </c>
      <c r="D3" s="125"/>
      <c r="E3" s="125"/>
      <c r="F3" s="126"/>
      <c r="G3" s="124">
        <v>2016</v>
      </c>
      <c r="H3" s="125"/>
      <c r="I3" s="125"/>
      <c r="J3" s="126"/>
      <c r="K3" s="124">
        <v>2017</v>
      </c>
      <c r="L3" s="125"/>
      <c r="M3" s="125"/>
      <c r="N3" s="125"/>
      <c r="O3" s="124">
        <v>2018</v>
      </c>
      <c r="P3" s="125"/>
      <c r="Q3" s="125"/>
      <c r="R3" s="126"/>
      <c r="S3" s="124">
        <v>2019</v>
      </c>
      <c r="T3" s="125"/>
      <c r="U3" s="125"/>
      <c r="V3" s="126"/>
    </row>
    <row r="4" spans="1:23" ht="15.75" thickBot="1" x14ac:dyDescent="0.3">
      <c r="A4" s="3" t="s">
        <v>23</v>
      </c>
      <c r="B4" s="4"/>
      <c r="C4" s="23" t="s">
        <v>17</v>
      </c>
      <c r="D4" s="24" t="s">
        <v>18</v>
      </c>
      <c r="E4" s="24" t="s">
        <v>19</v>
      </c>
      <c r="F4" s="25" t="s">
        <v>20</v>
      </c>
      <c r="G4" s="23" t="s">
        <v>17</v>
      </c>
      <c r="H4" s="24" t="s">
        <v>18</v>
      </c>
      <c r="I4" s="24" t="s">
        <v>19</v>
      </c>
      <c r="J4" s="25" t="s">
        <v>20</v>
      </c>
      <c r="K4" s="23" t="s">
        <v>17</v>
      </c>
      <c r="L4" s="24" t="s">
        <v>18</v>
      </c>
      <c r="M4" s="24" t="s">
        <v>19</v>
      </c>
      <c r="N4" s="78" t="s">
        <v>20</v>
      </c>
      <c r="O4" s="97" t="s">
        <v>17</v>
      </c>
      <c r="P4" s="99" t="s">
        <v>65</v>
      </c>
      <c r="Q4" s="99" t="s">
        <v>19</v>
      </c>
      <c r="R4" s="100" t="s">
        <v>20</v>
      </c>
      <c r="S4" s="110" t="s">
        <v>17</v>
      </c>
      <c r="T4" s="111" t="s">
        <v>65</v>
      </c>
      <c r="U4" s="111" t="s">
        <v>19</v>
      </c>
      <c r="V4" s="112" t="s">
        <v>20</v>
      </c>
    </row>
    <row r="5" spans="1:23" x14ac:dyDescent="0.25">
      <c r="A5" s="11"/>
      <c r="B5" s="8"/>
      <c r="C5" s="75"/>
      <c r="D5" s="88"/>
      <c r="E5" s="88"/>
      <c r="F5" s="88"/>
      <c r="G5" s="75"/>
      <c r="H5" s="88"/>
      <c r="I5" s="88"/>
      <c r="J5" s="88"/>
      <c r="K5" s="75"/>
      <c r="L5" s="88"/>
      <c r="M5" s="88"/>
      <c r="N5" s="88"/>
      <c r="O5" s="5"/>
      <c r="P5" s="8"/>
      <c r="Q5" s="8"/>
      <c r="R5" s="8"/>
      <c r="S5" s="7"/>
      <c r="T5" s="8"/>
      <c r="W5" s="7"/>
    </row>
    <row r="6" spans="1:23" x14ac:dyDescent="0.25">
      <c r="A6" s="11" t="s">
        <v>28</v>
      </c>
      <c r="B6" s="8"/>
      <c r="C6" s="5"/>
      <c r="D6" s="6"/>
      <c r="E6" s="6"/>
      <c r="F6" s="9"/>
      <c r="G6" s="5"/>
      <c r="H6" s="6"/>
      <c r="I6" s="6"/>
      <c r="J6" s="9"/>
      <c r="K6" s="5"/>
      <c r="L6" s="6"/>
      <c r="M6" s="6"/>
      <c r="N6" s="6"/>
      <c r="O6" s="5"/>
      <c r="P6" s="8"/>
      <c r="Q6" s="8"/>
      <c r="R6" s="8"/>
      <c r="S6" s="7"/>
      <c r="T6" s="8"/>
      <c r="W6" s="7"/>
    </row>
    <row r="7" spans="1:23" x14ac:dyDescent="0.25">
      <c r="A7" t="s">
        <v>29</v>
      </c>
      <c r="C7" s="7">
        <v>1039.5999999999999</v>
      </c>
      <c r="D7" s="8">
        <v>1058.7</v>
      </c>
      <c r="E7" s="8">
        <v>1076.4000000000001</v>
      </c>
      <c r="F7" s="10">
        <v>864.3</v>
      </c>
      <c r="G7" s="7">
        <v>863.4</v>
      </c>
      <c r="H7" s="8">
        <v>758.4</v>
      </c>
      <c r="I7" s="8">
        <v>717.4</v>
      </c>
      <c r="J7" s="10">
        <v>680.2</v>
      </c>
      <c r="K7" s="7">
        <v>671.9</v>
      </c>
      <c r="L7" s="17">
        <v>667.6</v>
      </c>
      <c r="M7" s="17">
        <v>710.6</v>
      </c>
      <c r="N7" s="8">
        <v>691.7</v>
      </c>
      <c r="O7" s="7">
        <v>717.5</v>
      </c>
      <c r="P7" s="17">
        <v>713.6</v>
      </c>
      <c r="Q7" s="17">
        <v>744.3</v>
      </c>
      <c r="R7" s="17">
        <v>795.6</v>
      </c>
      <c r="S7" s="7">
        <v>777.7</v>
      </c>
      <c r="T7" s="17">
        <v>765</v>
      </c>
      <c r="W7" s="7"/>
    </row>
    <row r="8" spans="1:23" x14ac:dyDescent="0.25">
      <c r="A8" t="s">
        <v>30</v>
      </c>
      <c r="C8" s="7">
        <v>53.4</v>
      </c>
      <c r="D8" s="8">
        <v>53.5</v>
      </c>
      <c r="E8" s="8">
        <v>55.5</v>
      </c>
      <c r="F8" s="8">
        <v>51.9</v>
      </c>
      <c r="G8" s="7">
        <v>52</v>
      </c>
      <c r="H8" s="8">
        <v>51.8</v>
      </c>
      <c r="I8" s="8">
        <v>51.4</v>
      </c>
      <c r="J8" s="10">
        <v>51</v>
      </c>
      <c r="K8" s="8">
        <v>50.6</v>
      </c>
      <c r="L8" s="17">
        <v>50.1</v>
      </c>
      <c r="M8" s="17">
        <v>49.800000000000004</v>
      </c>
      <c r="N8" s="8">
        <v>49.6</v>
      </c>
      <c r="O8" s="7">
        <v>49.5</v>
      </c>
      <c r="P8" s="17">
        <v>53.5</v>
      </c>
      <c r="Q8" s="96">
        <v>53</v>
      </c>
      <c r="R8" s="17">
        <v>49.5</v>
      </c>
      <c r="S8" s="7">
        <v>49.3</v>
      </c>
      <c r="T8" s="17">
        <v>49.3</v>
      </c>
      <c r="W8" s="7"/>
    </row>
    <row r="9" spans="1:23" x14ac:dyDescent="0.25">
      <c r="A9" s="44" t="s">
        <v>70</v>
      </c>
      <c r="C9" s="7"/>
      <c r="D9" s="8"/>
      <c r="E9" s="8"/>
      <c r="F9" s="8"/>
      <c r="G9" s="7"/>
      <c r="H9" s="8"/>
      <c r="I9" s="8"/>
      <c r="J9" s="10"/>
      <c r="K9" s="8"/>
      <c r="L9" s="17"/>
      <c r="M9" s="17"/>
      <c r="N9" s="8"/>
      <c r="O9" s="7"/>
      <c r="P9" s="17"/>
      <c r="Q9" s="96"/>
      <c r="R9" s="17"/>
      <c r="S9" s="7">
        <v>275.3</v>
      </c>
      <c r="T9" s="17">
        <v>274.8</v>
      </c>
      <c r="W9" s="7"/>
    </row>
    <row r="10" spans="1:23" x14ac:dyDescent="0.25">
      <c r="A10" s="44" t="s">
        <v>71</v>
      </c>
      <c r="C10" s="7"/>
      <c r="D10" s="8"/>
      <c r="E10" s="8"/>
      <c r="F10" s="8"/>
      <c r="G10" s="7"/>
      <c r="H10" s="8"/>
      <c r="I10" s="8"/>
      <c r="J10" s="10"/>
      <c r="K10" s="8"/>
      <c r="L10" s="17"/>
      <c r="M10" s="17"/>
      <c r="N10" s="8"/>
      <c r="O10" s="7"/>
      <c r="P10" s="17"/>
      <c r="Q10" s="96"/>
      <c r="R10" s="17"/>
      <c r="S10" s="7">
        <v>25.5</v>
      </c>
      <c r="T10" s="17">
        <v>23.4</v>
      </c>
      <c r="W10" s="7"/>
    </row>
    <row r="11" spans="1:23" x14ac:dyDescent="0.25">
      <c r="A11" t="s">
        <v>31</v>
      </c>
      <c r="C11" s="18">
        <v>53.7</v>
      </c>
      <c r="D11" s="8">
        <v>38.4</v>
      </c>
      <c r="E11" s="8">
        <v>24.2</v>
      </c>
      <c r="F11" s="8">
        <v>12.1</v>
      </c>
      <c r="G11" s="18">
        <v>12.1</v>
      </c>
      <c r="H11" s="4">
        <v>14.5</v>
      </c>
      <c r="I11" s="4">
        <v>14.7</v>
      </c>
      <c r="J11" s="10">
        <v>19.899999999999999</v>
      </c>
      <c r="K11" s="8">
        <v>22.7</v>
      </c>
      <c r="L11" s="17">
        <v>22.7</v>
      </c>
      <c r="M11" s="17">
        <v>26.5</v>
      </c>
      <c r="N11" s="8">
        <v>33.9</v>
      </c>
      <c r="O11" s="18">
        <v>23.9</v>
      </c>
      <c r="P11" s="84">
        <v>20.100000000000001</v>
      </c>
      <c r="Q11" s="84">
        <v>28.2</v>
      </c>
      <c r="R11" s="84">
        <v>24.9</v>
      </c>
      <c r="S11" s="18">
        <v>10.199999999999999</v>
      </c>
      <c r="T11" s="84">
        <v>10.8</v>
      </c>
      <c r="W11" s="7"/>
    </row>
    <row r="12" spans="1:23" s="1" customFormat="1" x14ac:dyDescent="0.25">
      <c r="A12" s="36" t="s">
        <v>32</v>
      </c>
      <c r="B12" s="36"/>
      <c r="C12" s="39">
        <v>1146.7</v>
      </c>
      <c r="D12" s="36">
        <v>1150.6000000000001</v>
      </c>
      <c r="E12" s="36">
        <v>1156.1000000000001</v>
      </c>
      <c r="F12" s="38">
        <v>928.3</v>
      </c>
      <c r="G12" s="40">
        <v>927.5</v>
      </c>
      <c r="H12" s="40">
        <v>824.69999999999993</v>
      </c>
      <c r="I12" s="40">
        <v>783.5</v>
      </c>
      <c r="J12" s="38">
        <v>751.1</v>
      </c>
      <c r="K12" s="37">
        <v>745.2</v>
      </c>
      <c r="L12" s="36">
        <v>740.40000000000009</v>
      </c>
      <c r="M12" s="36">
        <v>786.9</v>
      </c>
      <c r="N12" s="36">
        <v>775.2</v>
      </c>
      <c r="O12" s="39">
        <v>790.9</v>
      </c>
      <c r="P12" s="40">
        <f>SUM(P7:P11)</f>
        <v>787.2</v>
      </c>
      <c r="Q12" s="40">
        <f>SUM(Q7:Q11)</f>
        <v>825.5</v>
      </c>
      <c r="R12" s="95">
        <f>SUM(R7:R11)</f>
        <v>870</v>
      </c>
      <c r="S12" s="39">
        <f>SUM(S7:S11)</f>
        <v>1138</v>
      </c>
      <c r="T12" s="40">
        <f>+SUM(T7:T11)</f>
        <v>1123.3</v>
      </c>
      <c r="W12" s="81"/>
    </row>
    <row r="13" spans="1:23" x14ac:dyDescent="0.25">
      <c r="C13" s="7"/>
      <c r="D13" s="8"/>
      <c r="E13" s="8"/>
      <c r="F13" s="10"/>
      <c r="G13" s="7"/>
      <c r="H13" s="8"/>
      <c r="I13" s="8"/>
      <c r="J13" s="10"/>
      <c r="K13" s="7"/>
      <c r="L13" s="8"/>
      <c r="M13" s="8"/>
      <c r="N13" s="8"/>
      <c r="O13" s="7"/>
      <c r="P13" s="8"/>
      <c r="Q13" s="8"/>
      <c r="R13" s="8"/>
      <c r="S13" s="7"/>
      <c r="T13" s="8"/>
      <c r="W13" s="7"/>
    </row>
    <row r="14" spans="1:23" x14ac:dyDescent="0.25">
      <c r="A14" t="s">
        <v>33</v>
      </c>
      <c r="C14" s="7">
        <v>19.5</v>
      </c>
      <c r="D14" s="17">
        <v>20</v>
      </c>
      <c r="E14" s="17">
        <v>24.9</v>
      </c>
      <c r="F14" s="10">
        <v>17.5</v>
      </c>
      <c r="G14" s="62">
        <v>15.8</v>
      </c>
      <c r="H14" s="17">
        <v>17.2</v>
      </c>
      <c r="I14" s="17">
        <v>17.100000000000001</v>
      </c>
      <c r="J14" s="57">
        <v>15.9</v>
      </c>
      <c r="K14" s="7">
        <v>16.600000000000001</v>
      </c>
      <c r="L14" s="17">
        <v>16</v>
      </c>
      <c r="M14" s="17">
        <v>10.7</v>
      </c>
      <c r="N14" s="17">
        <v>11.3</v>
      </c>
      <c r="O14" s="18">
        <v>11.5</v>
      </c>
      <c r="P14" s="84">
        <v>11.3</v>
      </c>
      <c r="Q14" s="84">
        <v>11.2</v>
      </c>
      <c r="R14" s="84">
        <v>11.8</v>
      </c>
      <c r="S14" s="118">
        <v>12</v>
      </c>
      <c r="T14" s="84">
        <v>12.3</v>
      </c>
      <c r="W14" s="7"/>
    </row>
    <row r="15" spans="1:23" s="1" customFormat="1" x14ac:dyDescent="0.25">
      <c r="A15" s="36" t="s">
        <v>34</v>
      </c>
      <c r="B15" s="36"/>
      <c r="C15" s="37">
        <v>19.5</v>
      </c>
      <c r="D15" s="36">
        <v>20</v>
      </c>
      <c r="E15" s="36">
        <v>24.9</v>
      </c>
      <c r="F15" s="38">
        <v>17.5</v>
      </c>
      <c r="G15" s="36">
        <v>15.8</v>
      </c>
      <c r="H15" s="36">
        <v>17.2</v>
      </c>
      <c r="I15" s="36">
        <v>17.100000000000001</v>
      </c>
      <c r="J15" s="36">
        <v>15.9</v>
      </c>
      <c r="K15" s="37">
        <v>16.600000000000001</v>
      </c>
      <c r="L15" s="36">
        <v>16</v>
      </c>
      <c r="M15" s="36">
        <v>10.7</v>
      </c>
      <c r="N15" s="36">
        <v>11.3</v>
      </c>
      <c r="O15" s="39">
        <v>11.5</v>
      </c>
      <c r="P15" s="40">
        <v>11.3</v>
      </c>
      <c r="Q15" s="40">
        <f>SUM(Q14)</f>
        <v>11.2</v>
      </c>
      <c r="R15" s="40">
        <f>SUM(R14)</f>
        <v>11.8</v>
      </c>
      <c r="S15" s="115">
        <f>SUM(S14)</f>
        <v>12</v>
      </c>
      <c r="T15" s="40">
        <f>+T14</f>
        <v>12.3</v>
      </c>
      <c r="W15" s="81"/>
    </row>
    <row r="16" spans="1:23" x14ac:dyDescent="0.25">
      <c r="C16" s="7"/>
      <c r="D16" s="8"/>
      <c r="E16" s="8"/>
      <c r="F16" s="10"/>
      <c r="G16" s="8"/>
      <c r="H16" s="8"/>
      <c r="I16" s="8"/>
      <c r="J16" s="8"/>
      <c r="K16" s="18"/>
      <c r="L16" s="8"/>
      <c r="M16" s="8"/>
      <c r="N16" s="8"/>
      <c r="O16" s="18"/>
      <c r="P16" s="4"/>
      <c r="Q16" s="4"/>
      <c r="R16" s="4"/>
      <c r="S16" s="18"/>
      <c r="T16" s="4"/>
      <c r="W16" s="7"/>
    </row>
    <row r="17" spans="1:23" s="1" customFormat="1" x14ac:dyDescent="0.25">
      <c r="A17" s="36" t="s">
        <v>35</v>
      </c>
      <c r="B17" s="36"/>
      <c r="C17" s="37">
        <v>1166.2</v>
      </c>
      <c r="D17" s="36">
        <v>1170.6000000000001</v>
      </c>
      <c r="E17" s="36">
        <v>1181.0000000000002</v>
      </c>
      <c r="F17" s="38">
        <v>945.8</v>
      </c>
      <c r="G17" s="36">
        <v>943.3</v>
      </c>
      <c r="H17" s="36">
        <v>841.9</v>
      </c>
      <c r="I17" s="36">
        <v>800.6</v>
      </c>
      <c r="J17" s="38">
        <v>767</v>
      </c>
      <c r="K17" s="37">
        <v>761.80000000000007</v>
      </c>
      <c r="L17" s="36">
        <v>756.40000000000009</v>
      </c>
      <c r="M17" s="36">
        <v>797.6</v>
      </c>
      <c r="N17" s="36">
        <v>786.5</v>
      </c>
      <c r="O17" s="39">
        <v>802.4</v>
      </c>
      <c r="P17" s="40">
        <v>798.8</v>
      </c>
      <c r="Q17" s="40">
        <f>Q12+Q15</f>
        <v>836.7</v>
      </c>
      <c r="R17" s="40">
        <f>R12+R15</f>
        <v>881.8</v>
      </c>
      <c r="S17" s="115">
        <f>S12+S15</f>
        <v>1150</v>
      </c>
      <c r="T17" s="40">
        <f>+T15+T12</f>
        <v>1135.5999999999999</v>
      </c>
      <c r="W17" s="81"/>
    </row>
    <row r="18" spans="1:23" x14ac:dyDescent="0.25">
      <c r="C18" s="7"/>
      <c r="D18" s="8"/>
      <c r="E18" s="8"/>
      <c r="F18" s="10"/>
      <c r="G18" s="7"/>
      <c r="H18" s="8"/>
      <c r="I18" s="8"/>
      <c r="J18" s="10"/>
      <c r="K18" s="7"/>
      <c r="L18" s="8"/>
      <c r="M18" s="8"/>
      <c r="N18" s="8"/>
      <c r="O18" s="7"/>
      <c r="P18" s="8"/>
      <c r="Q18" s="8"/>
      <c r="R18" s="8"/>
      <c r="S18" s="7"/>
      <c r="T18" s="8"/>
      <c r="W18" s="7"/>
    </row>
    <row r="19" spans="1:23" x14ac:dyDescent="0.25">
      <c r="A19" t="s">
        <v>36</v>
      </c>
      <c r="C19" s="62">
        <v>70.8</v>
      </c>
      <c r="D19" s="8">
        <v>65.8</v>
      </c>
      <c r="E19" s="8">
        <v>55</v>
      </c>
      <c r="F19" s="10">
        <v>43.6</v>
      </c>
      <c r="G19" s="17">
        <v>34.1</v>
      </c>
      <c r="H19" s="8">
        <v>40</v>
      </c>
      <c r="I19" s="8">
        <v>44.5</v>
      </c>
      <c r="J19" s="17">
        <v>44.1</v>
      </c>
      <c r="K19" s="7">
        <v>52.1</v>
      </c>
      <c r="L19" s="17">
        <v>54.1</v>
      </c>
      <c r="M19" s="17">
        <v>65.5</v>
      </c>
      <c r="N19" s="8">
        <v>67.7</v>
      </c>
      <c r="O19" s="7">
        <v>68.400000000000006</v>
      </c>
      <c r="P19" s="90">
        <v>75.2</v>
      </c>
      <c r="Q19" s="44">
        <v>69.599999999999994</v>
      </c>
      <c r="R19" s="44">
        <v>87.2</v>
      </c>
      <c r="S19" s="7">
        <v>81.599999999999994</v>
      </c>
      <c r="T19" s="44">
        <v>82.4</v>
      </c>
      <c r="W19" s="7"/>
    </row>
    <row r="20" spans="1:23" s="43" customFormat="1" x14ac:dyDescent="0.25">
      <c r="A20" s="44" t="s">
        <v>37</v>
      </c>
      <c r="B20" s="44"/>
      <c r="C20" s="55">
        <v>77.099999999999994</v>
      </c>
      <c r="D20" s="44">
        <v>58.6</v>
      </c>
      <c r="E20" s="44">
        <v>86.8</v>
      </c>
      <c r="F20" s="44">
        <v>96.5</v>
      </c>
      <c r="G20" s="55">
        <v>65.2</v>
      </c>
      <c r="H20" s="44">
        <v>56.7</v>
      </c>
      <c r="I20" s="44">
        <v>61</v>
      </c>
      <c r="J20" s="44">
        <v>85.3</v>
      </c>
      <c r="K20" s="55">
        <v>59.4</v>
      </c>
      <c r="L20" s="44">
        <v>73</v>
      </c>
      <c r="M20" s="44">
        <v>96.2</v>
      </c>
      <c r="N20" s="44">
        <v>124</v>
      </c>
      <c r="O20" s="55">
        <v>119.6</v>
      </c>
      <c r="P20" s="44">
        <v>114.5</v>
      </c>
      <c r="Q20" s="44">
        <v>140.9</v>
      </c>
      <c r="R20" s="44">
        <v>172.6</v>
      </c>
      <c r="S20" s="92">
        <v>152.6</v>
      </c>
      <c r="T20" s="44">
        <v>164.2</v>
      </c>
      <c r="W20" s="92"/>
    </row>
    <row r="21" spans="1:23" x14ac:dyDescent="0.25">
      <c r="A21" t="s">
        <v>38</v>
      </c>
      <c r="C21" s="62">
        <v>6.5</v>
      </c>
      <c r="D21" s="17">
        <v>6.9</v>
      </c>
      <c r="E21" s="17">
        <v>3.6</v>
      </c>
      <c r="F21" s="10">
        <v>3.1</v>
      </c>
      <c r="G21" s="62">
        <v>0</v>
      </c>
      <c r="H21" s="17">
        <v>3.7</v>
      </c>
      <c r="I21" s="17">
        <v>16.7</v>
      </c>
      <c r="J21" s="57">
        <v>5</v>
      </c>
      <c r="K21" s="7">
        <v>13.3</v>
      </c>
      <c r="L21" s="17">
        <v>26.8</v>
      </c>
      <c r="M21" s="17">
        <v>22.9</v>
      </c>
      <c r="N21" s="8">
        <v>0</v>
      </c>
      <c r="O21" s="7">
        <v>1.8</v>
      </c>
      <c r="P21" s="90">
        <v>2.9</v>
      </c>
      <c r="Q21" s="44">
        <v>0</v>
      </c>
      <c r="R21" s="44">
        <v>12.4</v>
      </c>
      <c r="S21" s="7">
        <v>27.6</v>
      </c>
      <c r="T21" s="44">
        <v>6.6</v>
      </c>
      <c r="W21" s="7"/>
    </row>
    <row r="22" spans="1:23" x14ac:dyDescent="0.25">
      <c r="A22" t="s">
        <v>39</v>
      </c>
      <c r="C22" s="62">
        <v>48</v>
      </c>
      <c r="D22" s="17">
        <v>30.8</v>
      </c>
      <c r="E22" s="17">
        <v>45.1</v>
      </c>
      <c r="F22" s="10">
        <v>26.8</v>
      </c>
      <c r="G22" s="17">
        <v>62.900000000000006</v>
      </c>
      <c r="H22" s="17">
        <v>88.2</v>
      </c>
      <c r="I22" s="17">
        <v>55.6</v>
      </c>
      <c r="J22" s="57">
        <v>39</v>
      </c>
      <c r="K22" s="7">
        <v>58.6</v>
      </c>
      <c r="L22" s="17">
        <v>45.4</v>
      </c>
      <c r="M22" s="17">
        <v>41.3</v>
      </c>
      <c r="N22" s="17">
        <v>33.9</v>
      </c>
      <c r="O22" s="7">
        <v>32.700000000000003</v>
      </c>
      <c r="P22" s="44">
        <v>25.6</v>
      </c>
      <c r="Q22" s="44">
        <v>26.4</v>
      </c>
      <c r="R22" s="44">
        <v>28.4</v>
      </c>
      <c r="S22" s="7">
        <v>18</v>
      </c>
      <c r="T22" s="44">
        <v>18.899999999999999</v>
      </c>
      <c r="W22" s="7"/>
    </row>
    <row r="23" spans="1:23" x14ac:dyDescent="0.25">
      <c r="A23" t="s">
        <v>40</v>
      </c>
      <c r="C23" s="62">
        <v>93.2</v>
      </c>
      <c r="D23" s="17">
        <v>79</v>
      </c>
      <c r="E23" s="17">
        <v>74.3</v>
      </c>
      <c r="F23" s="10">
        <v>89.6</v>
      </c>
      <c r="G23" s="17">
        <v>64.599999999999994</v>
      </c>
      <c r="H23" s="17">
        <v>67.099999999999994</v>
      </c>
      <c r="I23" s="17">
        <v>64.400000000000006</v>
      </c>
      <c r="J23" s="57">
        <v>74.5</v>
      </c>
      <c r="K23" s="7">
        <v>66</v>
      </c>
      <c r="L23" s="17">
        <v>58.5</v>
      </c>
      <c r="M23" s="17">
        <v>61.7</v>
      </c>
      <c r="N23" s="17">
        <v>79</v>
      </c>
      <c r="O23" s="7">
        <v>71.900000000000006</v>
      </c>
      <c r="P23" s="44">
        <v>81.5</v>
      </c>
      <c r="Q23" s="101">
        <v>79</v>
      </c>
      <c r="R23" s="44">
        <v>93.4</v>
      </c>
      <c r="S23" s="7">
        <v>80.099999999999994</v>
      </c>
      <c r="T23" s="44">
        <v>74.400000000000006</v>
      </c>
      <c r="W23" s="7"/>
    </row>
    <row r="24" spans="1:23" x14ac:dyDescent="0.25">
      <c r="A24" t="s">
        <v>71</v>
      </c>
      <c r="C24" s="62"/>
      <c r="D24" s="17"/>
      <c r="E24" s="17"/>
      <c r="F24" s="10"/>
      <c r="G24" s="17"/>
      <c r="H24" s="17"/>
      <c r="I24" s="17"/>
      <c r="J24" s="57"/>
      <c r="K24" s="7"/>
      <c r="L24" s="17"/>
      <c r="M24" s="17"/>
      <c r="N24" s="17"/>
      <c r="O24" s="7"/>
      <c r="P24" s="44"/>
      <c r="Q24" s="101"/>
      <c r="R24" s="44"/>
      <c r="S24" s="7">
        <v>8</v>
      </c>
      <c r="T24" s="44">
        <v>15</v>
      </c>
      <c r="W24" s="7"/>
    </row>
    <row r="25" spans="1:23" x14ac:dyDescent="0.25">
      <c r="A25" t="s">
        <v>41</v>
      </c>
      <c r="C25" s="7">
        <v>37.4</v>
      </c>
      <c r="D25" s="17">
        <v>38</v>
      </c>
      <c r="E25" s="17">
        <v>37.799999999999997</v>
      </c>
      <c r="F25" s="10">
        <v>36.799999999999997</v>
      </c>
      <c r="G25" s="17">
        <v>34</v>
      </c>
      <c r="H25" s="17">
        <v>33.5</v>
      </c>
      <c r="I25" s="8">
        <v>25.7</v>
      </c>
      <c r="J25" s="57">
        <v>18.7</v>
      </c>
      <c r="K25" s="7">
        <v>14.1</v>
      </c>
      <c r="L25" s="17">
        <v>11.6</v>
      </c>
      <c r="M25" s="17">
        <v>12</v>
      </c>
      <c r="N25" s="17">
        <v>8.1</v>
      </c>
      <c r="O25" s="7">
        <v>4.5999999999999996</v>
      </c>
      <c r="P25" s="44">
        <v>4.3</v>
      </c>
      <c r="Q25" s="44">
        <v>4.2</v>
      </c>
      <c r="R25" s="44">
        <v>4.2</v>
      </c>
      <c r="S25" s="7">
        <v>4.0999999999999996</v>
      </c>
      <c r="T25" s="44">
        <v>0</v>
      </c>
      <c r="W25" s="7"/>
    </row>
    <row r="26" spans="1:23" s="43" customFormat="1" x14ac:dyDescent="0.25">
      <c r="A26" s="44" t="s">
        <v>42</v>
      </c>
      <c r="B26" s="44"/>
      <c r="C26" s="55">
        <v>182.6</v>
      </c>
      <c r="D26" s="44">
        <v>302.5</v>
      </c>
      <c r="E26" s="44">
        <v>321</v>
      </c>
      <c r="F26" s="58">
        <v>328.9</v>
      </c>
      <c r="G26" s="55">
        <v>341.6</v>
      </c>
      <c r="H26" s="44">
        <v>311.89999999999998</v>
      </c>
      <c r="I26" s="44">
        <v>268.5</v>
      </c>
      <c r="J26" s="44">
        <v>245.2</v>
      </c>
      <c r="K26" s="55">
        <v>249.9</v>
      </c>
      <c r="L26" s="44">
        <v>237</v>
      </c>
      <c r="M26" s="44">
        <v>178.8</v>
      </c>
      <c r="N26" s="44">
        <v>211.4</v>
      </c>
      <c r="O26" s="85">
        <v>198.5</v>
      </c>
      <c r="P26" s="91">
        <v>180.2</v>
      </c>
      <c r="Q26" s="91">
        <v>160.6</v>
      </c>
      <c r="R26" s="91">
        <v>184.4</v>
      </c>
      <c r="S26" s="117">
        <v>182.7</v>
      </c>
      <c r="T26" s="91">
        <v>187.6</v>
      </c>
      <c r="W26" s="92"/>
    </row>
    <row r="27" spans="1:23" s="43" customFormat="1" x14ac:dyDescent="0.25">
      <c r="A27" s="48"/>
      <c r="B27" s="48"/>
      <c r="C27" s="50">
        <v>515.59999999999991</v>
      </c>
      <c r="D27" s="49">
        <v>581.6</v>
      </c>
      <c r="E27" s="49">
        <v>623.6</v>
      </c>
      <c r="F27" s="49">
        <v>625.29999999999995</v>
      </c>
      <c r="G27" s="50">
        <v>602.40000000000009</v>
      </c>
      <c r="H27" s="49">
        <v>601.1</v>
      </c>
      <c r="I27" s="49">
        <v>536.40000000000009</v>
      </c>
      <c r="J27" s="49">
        <v>511.8</v>
      </c>
      <c r="K27" s="50">
        <v>513.4</v>
      </c>
      <c r="L27" s="49">
        <v>506.40000000000003</v>
      </c>
      <c r="M27" s="49">
        <v>478.4</v>
      </c>
      <c r="N27" s="49">
        <v>524.1</v>
      </c>
      <c r="O27" s="83">
        <v>497.5</v>
      </c>
      <c r="P27" s="11">
        <f>SUM(P19:P26)</f>
        <v>484.2</v>
      </c>
      <c r="Q27" s="11">
        <f>SUM(Q19:Q26)</f>
        <v>480.69999999999993</v>
      </c>
      <c r="R27" s="11">
        <f>SUM(R19:R26)</f>
        <v>582.6</v>
      </c>
      <c r="S27" s="81">
        <f>SUM(S19:S26)</f>
        <v>554.70000000000005</v>
      </c>
      <c r="T27" s="11">
        <f>SUM(T19:T26)</f>
        <v>549.1</v>
      </c>
      <c r="W27" s="92"/>
    </row>
    <row r="28" spans="1:23" x14ac:dyDescent="0.25">
      <c r="C28" s="7"/>
      <c r="D28" s="8"/>
      <c r="E28" s="8"/>
      <c r="F28" s="10"/>
      <c r="G28" s="7"/>
      <c r="H28" s="8"/>
      <c r="I28" s="8"/>
      <c r="J28" s="10"/>
      <c r="K28" s="7"/>
      <c r="L28" s="8"/>
      <c r="M28" s="8"/>
      <c r="N28" s="8"/>
      <c r="O28" s="7"/>
      <c r="P28" s="8"/>
      <c r="Q28" s="8"/>
      <c r="R28" s="8"/>
      <c r="S28" s="7"/>
      <c r="T28" s="8"/>
      <c r="W28" s="7"/>
    </row>
    <row r="29" spans="1:23" ht="15" customHeight="1" x14ac:dyDescent="0.25">
      <c r="A29" t="s">
        <v>43</v>
      </c>
      <c r="C29" s="7">
        <v>66.599999999999994</v>
      </c>
      <c r="D29" s="8">
        <v>2</v>
      </c>
      <c r="E29" s="8">
        <v>4.8</v>
      </c>
      <c r="F29" s="10">
        <v>33.6</v>
      </c>
      <c r="G29" s="17">
        <v>0</v>
      </c>
      <c r="H29" s="8">
        <v>69.8</v>
      </c>
      <c r="I29" s="8">
        <v>36.200000000000003</v>
      </c>
      <c r="J29" s="8">
        <v>22.2</v>
      </c>
      <c r="K29" s="7">
        <v>5.6</v>
      </c>
      <c r="L29" s="17">
        <v>0</v>
      </c>
      <c r="M29" s="17">
        <v>0</v>
      </c>
      <c r="N29" s="17">
        <v>15.9</v>
      </c>
      <c r="O29" s="18">
        <v>10.9</v>
      </c>
      <c r="P29" s="84">
        <v>33</v>
      </c>
      <c r="Q29" s="84">
        <v>0</v>
      </c>
      <c r="R29" s="84">
        <v>0</v>
      </c>
      <c r="S29" s="18">
        <v>46.5</v>
      </c>
      <c r="T29" s="84">
        <v>0</v>
      </c>
      <c r="W29" s="7"/>
    </row>
    <row r="30" spans="1:23" s="1" customFormat="1" x14ac:dyDescent="0.25">
      <c r="A30" s="36" t="s">
        <v>44</v>
      </c>
      <c r="B30" s="36"/>
      <c r="C30" s="37">
        <v>582.19999999999993</v>
      </c>
      <c r="D30" s="36">
        <v>583.6</v>
      </c>
      <c r="E30" s="36">
        <v>628.4</v>
      </c>
      <c r="F30" s="38">
        <v>658.9</v>
      </c>
      <c r="G30" s="36">
        <v>602.40000000000009</v>
      </c>
      <c r="H30" s="36">
        <v>670.9</v>
      </c>
      <c r="I30" s="36">
        <v>572.60000000000014</v>
      </c>
      <c r="J30" s="36">
        <v>534</v>
      </c>
      <c r="K30" s="37">
        <v>519</v>
      </c>
      <c r="L30" s="36">
        <v>506.40000000000003</v>
      </c>
      <c r="M30" s="36">
        <v>478.4</v>
      </c>
      <c r="N30" s="36">
        <v>540</v>
      </c>
      <c r="O30" s="39">
        <v>508.4</v>
      </c>
      <c r="P30" s="40">
        <f>P27+P29</f>
        <v>517.20000000000005</v>
      </c>
      <c r="Q30" s="40">
        <f>SUM(Q27:Q29)</f>
        <v>480.69999999999993</v>
      </c>
      <c r="R30" s="40">
        <f>SUM(R27:R29)</f>
        <v>582.6</v>
      </c>
      <c r="S30" s="39">
        <f>SUM(S27:S29)</f>
        <v>601.20000000000005</v>
      </c>
      <c r="T30" s="40">
        <f>SUM(T27:T29)</f>
        <v>549.1</v>
      </c>
      <c r="W30" s="81"/>
    </row>
    <row r="31" spans="1:23" x14ac:dyDescent="0.25">
      <c r="C31" s="7"/>
      <c r="D31" s="8"/>
      <c r="E31" s="8"/>
      <c r="F31" s="10"/>
      <c r="G31" s="8"/>
      <c r="H31" s="8"/>
      <c r="I31" s="8"/>
      <c r="J31" s="8"/>
      <c r="K31" s="18"/>
      <c r="L31" s="8"/>
      <c r="M31" s="8"/>
      <c r="N31" s="8"/>
      <c r="O31" s="18"/>
      <c r="P31" s="4"/>
      <c r="Q31" s="4"/>
      <c r="R31" s="4"/>
      <c r="S31" s="18"/>
      <c r="T31" s="4"/>
      <c r="W31" s="7"/>
    </row>
    <row r="32" spans="1:23" s="1" customFormat="1" x14ac:dyDescent="0.25">
      <c r="A32" s="52" t="s">
        <v>45</v>
      </c>
      <c r="B32" s="52"/>
      <c r="C32" s="53">
        <v>1748.4</v>
      </c>
      <c r="D32" s="52">
        <v>1754.2000000000003</v>
      </c>
      <c r="E32" s="52">
        <v>1809.4</v>
      </c>
      <c r="F32" s="54">
        <v>1604.6999999999998</v>
      </c>
      <c r="G32" s="52">
        <v>1545.7</v>
      </c>
      <c r="H32" s="52">
        <v>1512.8</v>
      </c>
      <c r="I32" s="52">
        <v>1373.2000000000003</v>
      </c>
      <c r="J32" s="54">
        <v>1301</v>
      </c>
      <c r="K32" s="53">
        <v>1280.8000000000002</v>
      </c>
      <c r="L32" s="52">
        <v>1262.8000000000002</v>
      </c>
      <c r="M32" s="52">
        <v>1276</v>
      </c>
      <c r="N32" s="52">
        <v>1326.5</v>
      </c>
      <c r="O32" s="53">
        <v>1310.8</v>
      </c>
      <c r="P32" s="69">
        <f>P17+P30</f>
        <v>1316</v>
      </c>
      <c r="Q32" s="87">
        <f>Q17+Q30</f>
        <v>1317.4</v>
      </c>
      <c r="R32" s="87">
        <f>R17+R30</f>
        <v>1464.4</v>
      </c>
      <c r="S32" s="86">
        <f>S17+S30</f>
        <v>1751.2</v>
      </c>
      <c r="T32" s="69">
        <f>T17+T30</f>
        <v>1684.6999999999998</v>
      </c>
      <c r="W32" s="81"/>
    </row>
    <row r="33" spans="1:23" x14ac:dyDescent="0.25">
      <c r="A33" s="8"/>
      <c r="B33" s="8"/>
      <c r="C33" s="47"/>
      <c r="D33" s="8"/>
      <c r="E33" s="8"/>
      <c r="F33" s="8"/>
      <c r="G33" s="47"/>
      <c r="H33" s="8"/>
      <c r="I33" s="8"/>
      <c r="J33" s="8"/>
      <c r="K33" s="47"/>
      <c r="L33" s="8"/>
      <c r="M33" s="8"/>
      <c r="N33" s="8"/>
      <c r="O33" s="7"/>
      <c r="P33" s="8"/>
      <c r="Q33" s="8"/>
      <c r="R33" s="8"/>
      <c r="S33" s="7"/>
      <c r="T33" s="8"/>
      <c r="W33" s="7"/>
    </row>
    <row r="34" spans="1:23" s="44" customFormat="1" x14ac:dyDescent="0.25">
      <c r="A34" s="11"/>
      <c r="C34" s="55"/>
      <c r="G34" s="55"/>
      <c r="K34" s="55"/>
      <c r="O34" s="55"/>
      <c r="S34" s="55"/>
      <c r="W34" s="55"/>
    </row>
    <row r="35" spans="1:23" s="44" customFormat="1" x14ac:dyDescent="0.25">
      <c r="C35" s="55"/>
      <c r="G35" s="55"/>
      <c r="K35" s="55"/>
      <c r="O35" s="55"/>
      <c r="S35" s="55"/>
      <c r="W35" s="55"/>
    </row>
    <row r="36" spans="1:23" s="44" customFormat="1" x14ac:dyDescent="0.25">
      <c r="A36" s="45" t="s">
        <v>46</v>
      </c>
      <c r="C36" s="55"/>
      <c r="G36" s="55"/>
      <c r="K36" s="55"/>
      <c r="O36" s="55"/>
      <c r="S36" s="55"/>
      <c r="W36" s="55"/>
    </row>
    <row r="37" spans="1:23" s="44" customFormat="1" x14ac:dyDescent="0.25">
      <c r="A37" s="44" t="s">
        <v>47</v>
      </c>
      <c r="C37" s="55">
        <v>6.7</v>
      </c>
      <c r="D37" s="44">
        <v>6.7</v>
      </c>
      <c r="E37" s="44">
        <v>6.7</v>
      </c>
      <c r="F37" s="44">
        <v>6.7</v>
      </c>
      <c r="G37" s="55">
        <v>6.7</v>
      </c>
      <c r="H37" s="44">
        <v>6.7</v>
      </c>
      <c r="I37" s="44">
        <v>6.7</v>
      </c>
      <c r="J37" s="44">
        <v>6.7</v>
      </c>
      <c r="K37" s="55">
        <v>6.7</v>
      </c>
      <c r="L37" s="44">
        <v>6.7</v>
      </c>
      <c r="M37" s="44">
        <v>6.7</v>
      </c>
      <c r="N37" s="44">
        <v>6.7</v>
      </c>
      <c r="O37" s="55">
        <v>6.7</v>
      </c>
      <c r="P37" s="44">
        <v>6.7</v>
      </c>
      <c r="Q37" s="44">
        <v>6.7</v>
      </c>
      <c r="R37" s="44">
        <v>6.7</v>
      </c>
      <c r="S37" s="55">
        <v>6.7</v>
      </c>
      <c r="T37" s="44">
        <v>6.7</v>
      </c>
      <c r="W37" s="55"/>
    </row>
    <row r="38" spans="1:23" s="44" customFormat="1" x14ac:dyDescent="0.25">
      <c r="A38" s="44" t="s">
        <v>48</v>
      </c>
      <c r="C38" s="55">
        <v>6.5</v>
      </c>
      <c r="D38" s="44">
        <v>7.4</v>
      </c>
      <c r="E38" s="44">
        <v>6</v>
      </c>
      <c r="F38" s="44">
        <v>7.4</v>
      </c>
      <c r="G38" s="55">
        <v>6.8</v>
      </c>
      <c r="H38" s="44">
        <v>4.9000000000000004</v>
      </c>
      <c r="I38" s="44">
        <v>-2</v>
      </c>
      <c r="J38" s="44">
        <v>-0.5</v>
      </c>
      <c r="K38" s="55">
        <v>-10.3</v>
      </c>
      <c r="L38" s="44">
        <v>-6.3000000000000007</v>
      </c>
      <c r="M38" s="44">
        <v>1.1000000000000001</v>
      </c>
      <c r="N38" s="101">
        <v>7</v>
      </c>
      <c r="O38" s="102">
        <v>4</v>
      </c>
      <c r="P38" s="44">
        <v>15.7</v>
      </c>
      <c r="Q38" s="101">
        <v>14</v>
      </c>
      <c r="R38" s="101">
        <v>-24.5</v>
      </c>
      <c r="S38" s="55">
        <v>9.8000000000000007</v>
      </c>
      <c r="T38" s="101">
        <v>3.2</v>
      </c>
      <c r="W38" s="55"/>
    </row>
    <row r="39" spans="1:23" x14ac:dyDescent="0.25">
      <c r="A39" s="44" t="s">
        <v>49</v>
      </c>
      <c r="C39" s="7">
        <v>1164</v>
      </c>
      <c r="D39" s="8">
        <v>1207.9000000000001</v>
      </c>
      <c r="E39" s="8">
        <v>1218.2</v>
      </c>
      <c r="F39" s="8">
        <v>842</v>
      </c>
      <c r="G39" s="7">
        <v>845.4</v>
      </c>
      <c r="H39" s="8">
        <v>823</v>
      </c>
      <c r="I39" s="8">
        <v>808.8</v>
      </c>
      <c r="J39" s="8">
        <v>795.2</v>
      </c>
      <c r="K39" s="7">
        <v>796.2</v>
      </c>
      <c r="L39" s="17">
        <v>793</v>
      </c>
      <c r="M39" s="8">
        <v>793.5</v>
      </c>
      <c r="N39" s="8">
        <v>820.7</v>
      </c>
      <c r="O39" s="18">
        <v>838.9</v>
      </c>
      <c r="P39" s="84">
        <v>839.8</v>
      </c>
      <c r="Q39" s="84">
        <v>830.7</v>
      </c>
      <c r="R39" s="103">
        <v>844.6</v>
      </c>
      <c r="S39" s="18">
        <v>835.3</v>
      </c>
      <c r="T39" s="84">
        <v>815.2</v>
      </c>
      <c r="W39" s="7"/>
    </row>
    <row r="40" spans="1:23" s="1" customFormat="1" x14ac:dyDescent="0.25">
      <c r="A40" s="36" t="s">
        <v>50</v>
      </c>
      <c r="B40" s="36"/>
      <c r="C40" s="37">
        <v>1177.2</v>
      </c>
      <c r="D40" s="36">
        <v>1222</v>
      </c>
      <c r="E40" s="36">
        <v>1230.9000000000001</v>
      </c>
      <c r="F40" s="36">
        <v>856.1</v>
      </c>
      <c r="G40" s="37">
        <v>858.9</v>
      </c>
      <c r="H40" s="36">
        <v>834.6</v>
      </c>
      <c r="I40" s="36">
        <v>813.5</v>
      </c>
      <c r="J40" s="36">
        <v>801.40000000000009</v>
      </c>
      <c r="K40" s="37">
        <v>792.6</v>
      </c>
      <c r="L40" s="36">
        <v>793.4</v>
      </c>
      <c r="M40" s="36">
        <v>801.3</v>
      </c>
      <c r="N40" s="36">
        <v>834.40000000000009</v>
      </c>
      <c r="O40" s="39">
        <v>849.6</v>
      </c>
      <c r="P40" s="40">
        <f>SUM(P37:P39)</f>
        <v>862.19999999999993</v>
      </c>
      <c r="Q40" s="40">
        <f>SUM(Q37:Q39)</f>
        <v>851.40000000000009</v>
      </c>
      <c r="R40" s="40">
        <f>SUM(R37:R39)</f>
        <v>826.80000000000007</v>
      </c>
      <c r="S40" s="39">
        <f>SUM(S37:S39)</f>
        <v>851.8</v>
      </c>
      <c r="T40" s="40">
        <f>SUM(T37:T39)</f>
        <v>825.1</v>
      </c>
      <c r="W40" s="81"/>
    </row>
    <row r="41" spans="1:23" x14ac:dyDescent="0.25">
      <c r="C41" s="7"/>
      <c r="D41" s="8"/>
      <c r="E41" s="8"/>
      <c r="F41" s="8"/>
      <c r="G41" s="7"/>
      <c r="H41" s="8"/>
      <c r="I41" s="8"/>
      <c r="J41" s="8"/>
      <c r="K41" s="7"/>
      <c r="L41" s="8"/>
      <c r="M41" s="8"/>
      <c r="N41" s="8"/>
      <c r="O41" s="7"/>
      <c r="P41" s="8"/>
      <c r="Q41" s="8"/>
      <c r="R41" s="8"/>
      <c r="S41" s="7"/>
      <c r="T41" s="8"/>
      <c r="W41" s="7"/>
    </row>
    <row r="42" spans="1:23" x14ac:dyDescent="0.25">
      <c r="A42" s="44" t="s">
        <v>51</v>
      </c>
      <c r="C42" s="7">
        <v>200</v>
      </c>
      <c r="D42" s="8">
        <v>189.1</v>
      </c>
      <c r="E42" s="8">
        <v>236.4</v>
      </c>
      <c r="F42" s="8">
        <v>262</v>
      </c>
      <c r="G42" s="7">
        <v>257.5</v>
      </c>
      <c r="H42" s="8">
        <v>244</v>
      </c>
      <c r="I42" s="8">
        <v>197.8</v>
      </c>
      <c r="J42" s="8">
        <v>190.1</v>
      </c>
      <c r="K42" s="7">
        <v>184.2</v>
      </c>
      <c r="L42" s="17">
        <v>176.3</v>
      </c>
      <c r="M42" s="8">
        <v>172.4</v>
      </c>
      <c r="N42" s="8">
        <v>195.5</v>
      </c>
      <c r="O42" s="7">
        <v>159.80000000000001</v>
      </c>
      <c r="P42" s="17">
        <v>185</v>
      </c>
      <c r="Q42" s="17">
        <v>178.8</v>
      </c>
      <c r="R42" s="17">
        <v>206.5</v>
      </c>
      <c r="S42" s="7">
        <v>233.9</v>
      </c>
      <c r="T42" s="17">
        <v>207.2</v>
      </c>
      <c r="W42" s="7"/>
    </row>
    <row r="43" spans="1:23" x14ac:dyDescent="0.25">
      <c r="A43" s="44" t="s">
        <v>73</v>
      </c>
      <c r="C43" s="7"/>
      <c r="D43" s="8"/>
      <c r="E43" s="8"/>
      <c r="F43" s="8"/>
      <c r="G43" s="7"/>
      <c r="H43" s="8"/>
      <c r="I43" s="8"/>
      <c r="J43" s="8"/>
      <c r="K43" s="7"/>
      <c r="L43" s="17"/>
      <c r="M43" s="8"/>
      <c r="N43" s="8"/>
      <c r="O43" s="7"/>
      <c r="P43" s="17"/>
      <c r="Q43" s="17"/>
      <c r="R43" s="17"/>
      <c r="S43" s="7">
        <v>227.2</v>
      </c>
      <c r="T43" s="17">
        <v>235.4</v>
      </c>
      <c r="W43" s="7"/>
    </row>
    <row r="44" spans="1:23" x14ac:dyDescent="0.25">
      <c r="A44" t="s">
        <v>52</v>
      </c>
      <c r="C44" s="7">
        <v>125.2</v>
      </c>
      <c r="D44" s="8">
        <v>106</v>
      </c>
      <c r="E44" s="8">
        <v>89.5</v>
      </c>
      <c r="F44" s="8">
        <v>191.7</v>
      </c>
      <c r="G44" s="7">
        <v>168.5</v>
      </c>
      <c r="H44" s="8">
        <v>132.80000000000001</v>
      </c>
      <c r="I44" s="8">
        <v>122.6</v>
      </c>
      <c r="J44" s="8">
        <v>92</v>
      </c>
      <c r="K44" s="7">
        <v>78.8</v>
      </c>
      <c r="L44" s="17">
        <v>65.599999999999994</v>
      </c>
      <c r="M44" s="8">
        <v>52.4</v>
      </c>
      <c r="N44" s="8">
        <v>42.5</v>
      </c>
      <c r="O44" s="7">
        <v>37.200000000000003</v>
      </c>
      <c r="P44" s="17">
        <v>32.4</v>
      </c>
      <c r="Q44" s="96">
        <v>26</v>
      </c>
      <c r="R44" s="17">
        <v>21.3</v>
      </c>
      <c r="S44" s="7">
        <v>0</v>
      </c>
      <c r="T44" s="17">
        <v>0</v>
      </c>
      <c r="W44" s="7"/>
    </row>
    <row r="45" spans="1:23" x14ac:dyDescent="0.25">
      <c r="A45" t="s">
        <v>62</v>
      </c>
      <c r="C45" s="7">
        <v>0</v>
      </c>
      <c r="D45" s="8">
        <v>0</v>
      </c>
      <c r="E45" s="8">
        <v>5.0999999999999996</v>
      </c>
      <c r="F45" s="8">
        <v>5.0999999999999996</v>
      </c>
      <c r="G45" s="7">
        <v>5.0999999999999996</v>
      </c>
      <c r="H45" s="8">
        <v>0</v>
      </c>
      <c r="I45" s="8">
        <v>0</v>
      </c>
      <c r="J45" s="8">
        <v>0</v>
      </c>
      <c r="K45" s="7">
        <v>0</v>
      </c>
      <c r="L45" s="17">
        <v>0</v>
      </c>
      <c r="M45" s="17">
        <v>0</v>
      </c>
      <c r="N45" s="17">
        <v>0</v>
      </c>
      <c r="O45" s="18">
        <v>0</v>
      </c>
      <c r="P45" s="84">
        <v>0</v>
      </c>
      <c r="Q45" s="4">
        <v>0</v>
      </c>
      <c r="R45" s="103">
        <v>0</v>
      </c>
      <c r="S45" s="18">
        <v>0</v>
      </c>
      <c r="T45" s="84">
        <v>0</v>
      </c>
      <c r="W45" s="7"/>
    </row>
    <row r="46" spans="1:23" s="1" customFormat="1" x14ac:dyDescent="0.25">
      <c r="A46" s="36" t="s">
        <v>53</v>
      </c>
      <c r="B46" s="36"/>
      <c r="C46" s="37">
        <v>325.2</v>
      </c>
      <c r="D46" s="36">
        <v>295.10000000000002</v>
      </c>
      <c r="E46" s="36">
        <v>331</v>
      </c>
      <c r="F46" s="36">
        <v>458.8</v>
      </c>
      <c r="G46" s="37">
        <v>431.1</v>
      </c>
      <c r="H46" s="36">
        <v>376.8</v>
      </c>
      <c r="I46" s="36">
        <v>320.39999999999998</v>
      </c>
      <c r="J46" s="36">
        <v>282.10000000000002</v>
      </c>
      <c r="K46" s="37">
        <v>263</v>
      </c>
      <c r="L46" s="36">
        <v>241.9</v>
      </c>
      <c r="M46" s="36">
        <v>224.8</v>
      </c>
      <c r="N46" s="36">
        <v>238</v>
      </c>
      <c r="O46" s="39">
        <v>197</v>
      </c>
      <c r="P46" s="40">
        <f>SUM(P42:P45)</f>
        <v>217.4</v>
      </c>
      <c r="Q46" s="40">
        <f>SUM(Q42:Q45)</f>
        <v>204.8</v>
      </c>
      <c r="R46" s="40">
        <f>SUM(R42:R45)</f>
        <v>227.8</v>
      </c>
      <c r="S46" s="39">
        <f>SUM(S42:S45)</f>
        <v>461.1</v>
      </c>
      <c r="T46" s="40">
        <f>SUM(T42:T45)</f>
        <v>442.6</v>
      </c>
      <c r="W46" s="81"/>
    </row>
    <row r="47" spans="1:23" x14ac:dyDescent="0.25">
      <c r="C47" s="7"/>
      <c r="D47" s="8"/>
      <c r="E47" s="8"/>
      <c r="F47" s="8"/>
      <c r="G47" s="7"/>
      <c r="H47" s="8"/>
      <c r="I47" s="8"/>
      <c r="J47" s="8"/>
      <c r="K47" s="7"/>
      <c r="L47" s="8"/>
      <c r="M47" s="8"/>
      <c r="N47" s="8"/>
      <c r="O47" s="7"/>
      <c r="P47" s="8"/>
      <c r="Q47" s="8"/>
      <c r="R47" s="8"/>
      <c r="S47" s="7"/>
      <c r="T47" s="8"/>
      <c r="W47" s="7"/>
    </row>
    <row r="48" spans="1:23" x14ac:dyDescent="0.25">
      <c r="A48" s="44" t="s">
        <v>51</v>
      </c>
      <c r="C48" s="7">
        <v>27.6</v>
      </c>
      <c r="D48" s="8">
        <v>27.6</v>
      </c>
      <c r="E48" s="8">
        <v>31.9</v>
      </c>
      <c r="F48" s="8">
        <v>36.299999999999997</v>
      </c>
      <c r="G48" s="7">
        <v>36.4</v>
      </c>
      <c r="H48" s="8">
        <v>36.5</v>
      </c>
      <c r="I48" s="8">
        <v>27</v>
      </c>
      <c r="J48" s="8">
        <v>26.2</v>
      </c>
      <c r="K48" s="7">
        <v>27</v>
      </c>
      <c r="L48" s="17">
        <v>27</v>
      </c>
      <c r="M48" s="8">
        <v>52</v>
      </c>
      <c r="N48" s="8">
        <v>26.3</v>
      </c>
      <c r="O48" s="7">
        <v>85</v>
      </c>
      <c r="P48" s="17">
        <v>54.2</v>
      </c>
      <c r="Q48" s="17">
        <v>54.3</v>
      </c>
      <c r="R48" s="17">
        <v>125.5</v>
      </c>
      <c r="S48" s="7">
        <v>95.7</v>
      </c>
      <c r="T48" s="17">
        <v>92</v>
      </c>
      <c r="W48" s="7"/>
    </row>
    <row r="49" spans="1:23" x14ac:dyDescent="0.25">
      <c r="A49" s="44" t="s">
        <v>73</v>
      </c>
      <c r="C49" s="7"/>
      <c r="D49" s="8"/>
      <c r="E49" s="8"/>
      <c r="F49" s="8"/>
      <c r="G49" s="7"/>
      <c r="H49" s="8"/>
      <c r="I49" s="8"/>
      <c r="J49" s="8"/>
      <c r="K49" s="7"/>
      <c r="L49" s="17"/>
      <c r="M49" s="8"/>
      <c r="N49" s="8"/>
      <c r="O49" s="7"/>
      <c r="P49" s="17"/>
      <c r="Q49" s="17"/>
      <c r="R49" s="17"/>
      <c r="S49" s="7">
        <v>108.7</v>
      </c>
      <c r="T49" s="17">
        <v>101.4</v>
      </c>
      <c r="W49" s="7"/>
    </row>
    <row r="50" spans="1:23" x14ac:dyDescent="0.25">
      <c r="A50" t="s">
        <v>52</v>
      </c>
      <c r="C50" s="7">
        <v>75.7</v>
      </c>
      <c r="D50" s="8">
        <v>76.3</v>
      </c>
      <c r="E50" s="8">
        <v>69.3</v>
      </c>
      <c r="F50" s="8">
        <v>116.9</v>
      </c>
      <c r="G50" s="7">
        <v>115.5</v>
      </c>
      <c r="H50" s="8">
        <v>111.9</v>
      </c>
      <c r="I50" s="8">
        <v>102.7</v>
      </c>
      <c r="J50" s="8">
        <v>95.2</v>
      </c>
      <c r="K50" s="7">
        <v>83.9</v>
      </c>
      <c r="L50" s="17">
        <v>75.5</v>
      </c>
      <c r="M50" s="8">
        <v>67.099999999999994</v>
      </c>
      <c r="N50" s="8">
        <v>36.1</v>
      </c>
      <c r="O50" s="7">
        <v>25.2</v>
      </c>
      <c r="P50" s="17">
        <v>24.5</v>
      </c>
      <c r="Q50" s="17">
        <v>25.5</v>
      </c>
      <c r="R50" s="17">
        <v>25.3</v>
      </c>
      <c r="S50" s="7">
        <v>3.7</v>
      </c>
      <c r="T50" s="17">
        <v>2.8</v>
      </c>
      <c r="W50" s="7"/>
    </row>
    <row r="51" spans="1:23" x14ac:dyDescent="0.25">
      <c r="A51" s="44" t="s">
        <v>54</v>
      </c>
      <c r="C51" s="7">
        <v>65.2</v>
      </c>
      <c r="D51" s="8">
        <v>65.5</v>
      </c>
      <c r="E51" s="8">
        <v>60</v>
      </c>
      <c r="F51" s="8">
        <v>48.8</v>
      </c>
      <c r="G51" s="7">
        <v>46</v>
      </c>
      <c r="H51" s="8">
        <v>53.6</v>
      </c>
      <c r="I51" s="8">
        <v>39.9</v>
      </c>
      <c r="J51" s="8">
        <v>42.4</v>
      </c>
      <c r="K51" s="7">
        <v>52.2</v>
      </c>
      <c r="L51" s="17">
        <v>46.5</v>
      </c>
      <c r="M51" s="8">
        <v>58.6</v>
      </c>
      <c r="N51" s="8">
        <v>62.6</v>
      </c>
      <c r="O51" s="7">
        <v>60.4</v>
      </c>
      <c r="P51" s="17">
        <v>83.8</v>
      </c>
      <c r="Q51" s="17">
        <v>92.8</v>
      </c>
      <c r="R51" s="17">
        <v>118.8</v>
      </c>
      <c r="S51" s="7">
        <v>87.7</v>
      </c>
      <c r="T51" s="17">
        <v>124.9</v>
      </c>
      <c r="W51" s="7"/>
    </row>
    <row r="52" spans="1:23" x14ac:dyDescent="0.25">
      <c r="A52" t="s">
        <v>55</v>
      </c>
      <c r="C52" s="7">
        <v>0</v>
      </c>
      <c r="D52" s="8">
        <v>0</v>
      </c>
      <c r="E52" s="8">
        <v>0</v>
      </c>
      <c r="F52" s="8">
        <v>0</v>
      </c>
      <c r="G52" s="7">
        <v>8.5</v>
      </c>
      <c r="H52" s="8">
        <v>0</v>
      </c>
      <c r="I52" s="8">
        <v>0</v>
      </c>
      <c r="J52" s="8">
        <v>0</v>
      </c>
      <c r="K52" s="7">
        <v>0</v>
      </c>
      <c r="L52" s="17">
        <v>0</v>
      </c>
      <c r="M52" s="8">
        <v>0</v>
      </c>
      <c r="N52" s="8">
        <v>1.9</v>
      </c>
      <c r="O52" s="7">
        <v>0</v>
      </c>
      <c r="P52" s="17">
        <v>0</v>
      </c>
      <c r="Q52" s="17">
        <v>4.7</v>
      </c>
      <c r="R52" s="17">
        <v>0</v>
      </c>
      <c r="S52" s="7">
        <v>0</v>
      </c>
      <c r="T52" s="17">
        <v>0</v>
      </c>
      <c r="W52" s="7"/>
    </row>
    <row r="53" spans="1:23" x14ac:dyDescent="0.25">
      <c r="A53" t="s">
        <v>66</v>
      </c>
      <c r="C53" s="7">
        <v>0</v>
      </c>
      <c r="D53" s="17">
        <v>0</v>
      </c>
      <c r="E53" s="17">
        <v>0</v>
      </c>
      <c r="F53" s="17">
        <v>0</v>
      </c>
      <c r="G53" s="7">
        <v>0</v>
      </c>
      <c r="H53" s="17">
        <v>0</v>
      </c>
      <c r="I53" s="17">
        <v>0</v>
      </c>
      <c r="J53" s="17">
        <v>0</v>
      </c>
      <c r="K53" s="7">
        <v>0</v>
      </c>
      <c r="L53" s="17">
        <v>0</v>
      </c>
      <c r="M53" s="17">
        <v>0</v>
      </c>
      <c r="N53" s="17">
        <v>0</v>
      </c>
      <c r="O53" s="7">
        <v>0</v>
      </c>
      <c r="P53" s="17">
        <v>0</v>
      </c>
      <c r="Q53" s="17">
        <v>1.8</v>
      </c>
      <c r="R53" s="17">
        <v>2.7</v>
      </c>
      <c r="S53" s="7">
        <v>2.6</v>
      </c>
      <c r="T53" s="17">
        <v>3.8</v>
      </c>
      <c r="W53" s="7"/>
    </row>
    <row r="54" spans="1:23" x14ac:dyDescent="0.25">
      <c r="A54" s="44" t="s">
        <v>56</v>
      </c>
      <c r="C54" s="62">
        <v>61.8</v>
      </c>
      <c r="D54" s="17">
        <v>27.6</v>
      </c>
      <c r="E54" s="17">
        <v>47.7</v>
      </c>
      <c r="F54" s="8">
        <v>43</v>
      </c>
      <c r="G54" s="62">
        <v>39.699999999999996</v>
      </c>
      <c r="H54" s="17">
        <v>45.100000000000009</v>
      </c>
      <c r="I54" s="17">
        <v>48.7</v>
      </c>
      <c r="J54" s="17">
        <v>20.099999999999998</v>
      </c>
      <c r="K54" s="7">
        <v>39.700000000000003</v>
      </c>
      <c r="L54" s="17">
        <v>47.2</v>
      </c>
      <c r="M54" s="17">
        <v>44.5</v>
      </c>
      <c r="N54" s="8">
        <v>74.599999999999994</v>
      </c>
      <c r="O54" s="7">
        <v>57.6</v>
      </c>
      <c r="P54" s="17">
        <v>34.6</v>
      </c>
      <c r="Q54" s="17">
        <v>36.799999999999997</v>
      </c>
      <c r="R54" s="17">
        <v>48.6</v>
      </c>
      <c r="S54" s="7">
        <v>49.4</v>
      </c>
      <c r="T54" s="17">
        <v>19.7</v>
      </c>
      <c r="W54" s="7"/>
    </row>
    <row r="55" spans="1:23" x14ac:dyDescent="0.25">
      <c r="A55" t="s">
        <v>57</v>
      </c>
      <c r="C55" s="62">
        <v>15.7</v>
      </c>
      <c r="D55" s="17">
        <v>25.1</v>
      </c>
      <c r="E55" s="17">
        <v>23.6</v>
      </c>
      <c r="F55" s="8">
        <v>29.7</v>
      </c>
      <c r="G55" s="62">
        <v>9.6</v>
      </c>
      <c r="H55" s="17">
        <v>31.5</v>
      </c>
      <c r="I55" s="17">
        <v>9</v>
      </c>
      <c r="J55" s="17">
        <v>28.5</v>
      </c>
      <c r="K55" s="7">
        <v>15.4</v>
      </c>
      <c r="L55" s="17">
        <v>26.2</v>
      </c>
      <c r="M55" s="17">
        <v>27.7</v>
      </c>
      <c r="N55" s="8">
        <v>51.3</v>
      </c>
      <c r="O55" s="18">
        <v>34.799999999999997</v>
      </c>
      <c r="P55" s="84">
        <v>35.6</v>
      </c>
      <c r="Q55" s="84">
        <v>45.3</v>
      </c>
      <c r="R55" s="103">
        <v>88.9</v>
      </c>
      <c r="S55" s="18">
        <v>90.5</v>
      </c>
      <c r="T55" s="84">
        <v>72.400000000000006</v>
      </c>
      <c r="W55" s="7"/>
    </row>
    <row r="56" spans="1:23" x14ac:dyDescent="0.25">
      <c r="A56" s="2"/>
      <c r="B56" s="2"/>
      <c r="C56" s="56">
        <v>246</v>
      </c>
      <c r="D56" s="46">
        <v>222.1</v>
      </c>
      <c r="E56" s="46">
        <v>232.49999999999997</v>
      </c>
      <c r="F56" s="46">
        <v>274.7</v>
      </c>
      <c r="G56" s="56">
        <v>255.7</v>
      </c>
      <c r="H56" s="46">
        <v>278.60000000000002</v>
      </c>
      <c r="I56" s="46">
        <v>227.3</v>
      </c>
      <c r="J56" s="46">
        <v>212.4</v>
      </c>
      <c r="K56" s="56">
        <v>218.20000000000002</v>
      </c>
      <c r="L56" s="46">
        <v>222.39999999999998</v>
      </c>
      <c r="M56" s="46">
        <v>249.89999999999998</v>
      </c>
      <c r="N56" s="46">
        <v>252.8</v>
      </c>
      <c r="O56" s="81">
        <v>263</v>
      </c>
      <c r="P56" s="11">
        <f>SUM(P48:P55)</f>
        <v>232.7</v>
      </c>
      <c r="Q56" s="11">
        <f>SUM(Q48:Q55)</f>
        <v>261.2</v>
      </c>
      <c r="R56" s="11">
        <f>SUM(R48:R55)</f>
        <v>409.80000000000007</v>
      </c>
      <c r="S56" s="81">
        <f>SUM(S48:S55)</f>
        <v>438.3</v>
      </c>
      <c r="T56" s="11">
        <f>SUM(T48:T55)</f>
        <v>417</v>
      </c>
      <c r="W56" s="7"/>
    </row>
    <row r="57" spans="1:23" x14ac:dyDescent="0.25">
      <c r="C57" s="7"/>
      <c r="D57" s="8"/>
      <c r="E57" s="8"/>
      <c r="F57" s="8"/>
      <c r="G57" s="7"/>
      <c r="H57" s="8"/>
      <c r="I57" s="8"/>
      <c r="J57" s="8"/>
      <c r="K57" s="7"/>
      <c r="L57" s="8"/>
      <c r="M57" s="8"/>
      <c r="N57" s="8"/>
      <c r="O57" s="7"/>
      <c r="P57" s="8"/>
      <c r="Q57" s="8"/>
      <c r="R57" s="8"/>
      <c r="S57" s="7"/>
      <c r="T57" s="8"/>
      <c r="W57" s="7"/>
    </row>
    <row r="58" spans="1:23" x14ac:dyDescent="0.25">
      <c r="A58" t="s">
        <v>58</v>
      </c>
      <c r="C58" s="7">
        <v>0</v>
      </c>
      <c r="D58" s="8">
        <v>15</v>
      </c>
      <c r="E58" s="8">
        <v>15</v>
      </c>
      <c r="F58" s="8">
        <v>15.1</v>
      </c>
      <c r="G58" s="7">
        <v>0</v>
      </c>
      <c r="H58" s="8">
        <v>22.8</v>
      </c>
      <c r="I58" s="8">
        <v>12</v>
      </c>
      <c r="J58" s="8">
        <v>5.0999999999999996</v>
      </c>
      <c r="K58" s="7">
        <v>7</v>
      </c>
      <c r="L58" s="17">
        <v>5.0999999999999996</v>
      </c>
      <c r="M58" s="8">
        <v>0</v>
      </c>
      <c r="N58" s="8">
        <v>1.3</v>
      </c>
      <c r="O58" s="18">
        <v>1.2</v>
      </c>
      <c r="P58" s="84">
        <v>3.7</v>
      </c>
      <c r="Q58" s="4">
        <v>0</v>
      </c>
      <c r="R58" s="103">
        <v>0</v>
      </c>
      <c r="S58" s="18">
        <v>0</v>
      </c>
      <c r="T58" s="84">
        <v>0</v>
      </c>
      <c r="W58" s="7"/>
    </row>
    <row r="59" spans="1:23" s="1" customFormat="1" x14ac:dyDescent="0.25">
      <c r="A59" s="36" t="s">
        <v>59</v>
      </c>
      <c r="B59" s="36"/>
      <c r="C59" s="37">
        <v>246</v>
      </c>
      <c r="D59" s="36">
        <v>237.1</v>
      </c>
      <c r="E59" s="36">
        <v>247.49999999999997</v>
      </c>
      <c r="F59" s="36">
        <v>289.8</v>
      </c>
      <c r="G59" s="37">
        <v>255.7</v>
      </c>
      <c r="H59" s="36">
        <v>301.40000000000003</v>
      </c>
      <c r="I59" s="36">
        <v>239.3</v>
      </c>
      <c r="J59" s="36">
        <v>217.5</v>
      </c>
      <c r="K59" s="37">
        <v>225.20000000000002</v>
      </c>
      <c r="L59" s="36">
        <v>227.49999999999997</v>
      </c>
      <c r="M59" s="36">
        <v>249.89999999999998</v>
      </c>
      <c r="N59" s="36">
        <v>254.10000000000002</v>
      </c>
      <c r="O59" s="39">
        <v>264.2</v>
      </c>
      <c r="P59" s="40">
        <f>P56+P58</f>
        <v>236.39999999999998</v>
      </c>
      <c r="Q59" s="40">
        <f>SUM(Q56:Q58)</f>
        <v>261.2</v>
      </c>
      <c r="R59" s="40">
        <f>SUM(R56:R58)</f>
        <v>409.80000000000007</v>
      </c>
      <c r="S59" s="39">
        <f>SUM(S56:S58)</f>
        <v>438.3</v>
      </c>
      <c r="T59" s="40">
        <f>SUM(T56:T58)</f>
        <v>417</v>
      </c>
      <c r="W59" s="81"/>
    </row>
    <row r="60" spans="1:23" x14ac:dyDescent="0.25">
      <c r="C60" s="18"/>
      <c r="D60" s="4"/>
      <c r="E60" s="4"/>
      <c r="F60" s="4"/>
      <c r="G60" s="18"/>
      <c r="H60" s="4"/>
      <c r="I60" s="4"/>
      <c r="J60" s="4"/>
      <c r="K60" s="18"/>
      <c r="L60" s="4"/>
      <c r="M60" s="4"/>
      <c r="N60" s="82"/>
      <c r="O60" s="18"/>
      <c r="P60" s="4"/>
      <c r="Q60" s="4"/>
      <c r="R60" s="82"/>
      <c r="S60" s="18"/>
      <c r="T60" s="4"/>
      <c r="W60" s="7"/>
    </row>
    <row r="61" spans="1:23" s="1" customFormat="1" x14ac:dyDescent="0.25">
      <c r="A61" s="51" t="s">
        <v>60</v>
      </c>
      <c r="B61" s="51"/>
      <c r="C61" s="39">
        <v>571.20000000000005</v>
      </c>
      <c r="D61" s="40">
        <v>532.20000000000005</v>
      </c>
      <c r="E61" s="40">
        <v>578.5</v>
      </c>
      <c r="F61" s="40">
        <v>748.6</v>
      </c>
      <c r="G61" s="39">
        <v>686.8</v>
      </c>
      <c r="H61" s="40">
        <v>678.2</v>
      </c>
      <c r="I61" s="40">
        <v>559.70000000000005</v>
      </c>
      <c r="J61" s="40">
        <v>499.6</v>
      </c>
      <c r="K61" s="39">
        <v>488.20000000000005</v>
      </c>
      <c r="L61" s="40">
        <v>469.4</v>
      </c>
      <c r="M61" s="40">
        <v>474.7</v>
      </c>
      <c r="N61" s="40">
        <v>492.1</v>
      </c>
      <c r="O61" s="39">
        <v>461.2</v>
      </c>
      <c r="P61" s="40">
        <f>P46+P59</f>
        <v>453.79999999999995</v>
      </c>
      <c r="Q61" s="95">
        <f>Q46+Q59</f>
        <v>466</v>
      </c>
      <c r="R61" s="95">
        <f>R46+R59</f>
        <v>637.60000000000014</v>
      </c>
      <c r="S61" s="115">
        <f>S46+S59</f>
        <v>899.40000000000009</v>
      </c>
      <c r="T61" s="40">
        <f>T46+T59</f>
        <v>859.6</v>
      </c>
      <c r="W61" s="81"/>
    </row>
    <row r="62" spans="1:23" x14ac:dyDescent="0.25">
      <c r="A62" s="1"/>
      <c r="C62" s="7"/>
      <c r="D62" s="8"/>
      <c r="E62" s="8"/>
      <c r="F62" s="8"/>
      <c r="G62" s="7"/>
      <c r="H62" s="8"/>
      <c r="I62" s="8"/>
      <c r="J62" s="8"/>
      <c r="K62" s="7"/>
      <c r="L62" s="8"/>
      <c r="M62" s="8"/>
      <c r="N62" s="8"/>
      <c r="O62" s="18"/>
      <c r="P62" s="4"/>
      <c r="Q62" s="4"/>
      <c r="R62" s="4"/>
      <c r="S62" s="18"/>
      <c r="T62" s="4"/>
      <c r="W62" s="7"/>
    </row>
    <row r="63" spans="1:23" s="1" customFormat="1" x14ac:dyDescent="0.25">
      <c r="A63" s="30" t="s">
        <v>61</v>
      </c>
      <c r="B63" s="30"/>
      <c r="C63" s="31">
        <v>1748.4</v>
      </c>
      <c r="D63" s="30">
        <v>1754.2</v>
      </c>
      <c r="E63" s="30">
        <v>1809.4</v>
      </c>
      <c r="F63" s="30">
        <v>1604.7</v>
      </c>
      <c r="G63" s="31">
        <v>1545.6999999999998</v>
      </c>
      <c r="H63" s="30">
        <v>1512.8000000000002</v>
      </c>
      <c r="I63" s="30">
        <v>1373.2</v>
      </c>
      <c r="J63" s="30">
        <v>1301</v>
      </c>
      <c r="K63" s="31">
        <v>1280.8000000000002</v>
      </c>
      <c r="L63" s="30">
        <v>1262.8</v>
      </c>
      <c r="M63" s="30">
        <v>1276</v>
      </c>
      <c r="N63" s="30">
        <v>1326.5</v>
      </c>
      <c r="O63" s="31">
        <v>1310.8</v>
      </c>
      <c r="P63" s="69">
        <f>P40+P61</f>
        <v>1316</v>
      </c>
      <c r="Q63" s="87">
        <f>Q40+Q61</f>
        <v>1317.4</v>
      </c>
      <c r="R63" s="87">
        <f>R40+R61</f>
        <v>1464.4</v>
      </c>
      <c r="S63" s="86">
        <f>S40+S61</f>
        <v>1751.2</v>
      </c>
      <c r="T63" s="69">
        <f>T40+T61</f>
        <v>1684.7</v>
      </c>
      <c r="U63" s="3"/>
      <c r="V63" s="116"/>
      <c r="W63" s="81"/>
    </row>
    <row r="64" spans="1:23" x14ac:dyDescent="0.25">
      <c r="A64" s="1"/>
    </row>
  </sheetData>
  <mergeCells count="5">
    <mergeCell ref="C3:F3"/>
    <mergeCell ref="G3:J3"/>
    <mergeCell ref="K3:N3"/>
    <mergeCell ref="O3:R3"/>
    <mergeCell ref="S3:V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8"/>
  <sheetViews>
    <sheetView showGridLines="0" workbookViewId="0">
      <pane xSplit="2" ySplit="4" topLeftCell="P5" activePane="bottomRight" state="frozen"/>
      <selection pane="topRight" activeCell="C1" sqref="C1"/>
      <selection pane="bottomLeft" activeCell="A5" sqref="A5"/>
      <selection pane="bottomRight" activeCell="T27" sqref="T27"/>
    </sheetView>
  </sheetViews>
  <sheetFormatPr defaultRowHeight="15" x14ac:dyDescent="0.25"/>
  <cols>
    <col min="1" max="1" width="75.85546875" bestFit="1" customWidth="1"/>
    <col min="2" max="2" width="4" customWidth="1"/>
    <col min="3" max="15" width="10.7109375" customWidth="1"/>
    <col min="16" max="16" width="12.7109375" bestFit="1" customWidth="1"/>
    <col min="24" max="24" width="13.42578125" hidden="1" customWidth="1"/>
    <col min="25" max="25" width="0" hidden="1" customWidth="1"/>
    <col min="26" max="26" width="11" hidden="1" customWidth="1"/>
  </cols>
  <sheetData>
    <row r="1" spans="1:27" ht="46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7" ht="19.5" thickBot="1" x14ac:dyDescent="0.35">
      <c r="A2" s="64" t="s">
        <v>75</v>
      </c>
    </row>
    <row r="3" spans="1:27" ht="15.75" thickBot="1" x14ac:dyDescent="0.3">
      <c r="C3" s="127">
        <v>2015</v>
      </c>
      <c r="D3" s="128"/>
      <c r="E3" s="128"/>
      <c r="F3" s="129"/>
      <c r="G3" s="127">
        <v>2016</v>
      </c>
      <c r="H3" s="128"/>
      <c r="I3" s="128"/>
      <c r="J3" s="129"/>
      <c r="K3" s="127">
        <v>2017</v>
      </c>
      <c r="L3" s="128"/>
      <c r="M3" s="128"/>
      <c r="N3" s="128"/>
      <c r="O3" s="127">
        <v>2018</v>
      </c>
      <c r="P3" s="128"/>
      <c r="Q3" s="128"/>
      <c r="R3" s="129"/>
      <c r="S3" s="124">
        <v>2019</v>
      </c>
      <c r="T3" s="125"/>
      <c r="U3" s="125"/>
      <c r="V3" s="126"/>
      <c r="X3" s="104" t="s">
        <v>68</v>
      </c>
      <c r="Z3" s="104" t="s">
        <v>69</v>
      </c>
    </row>
    <row r="4" spans="1:27" ht="15.75" thickBot="1" x14ac:dyDescent="0.3">
      <c r="A4" s="3" t="s">
        <v>23</v>
      </c>
      <c r="B4" s="4"/>
      <c r="C4" s="12" t="s">
        <v>17</v>
      </c>
      <c r="D4" s="13" t="s">
        <v>18</v>
      </c>
      <c r="E4" s="13" t="s">
        <v>19</v>
      </c>
      <c r="F4" s="71" t="s">
        <v>20</v>
      </c>
      <c r="G4" s="12" t="s">
        <v>17</v>
      </c>
      <c r="H4" s="13" t="s">
        <v>18</v>
      </c>
      <c r="I4" s="13" t="s">
        <v>19</v>
      </c>
      <c r="J4" s="14" t="s">
        <v>20</v>
      </c>
      <c r="K4" s="12" t="s">
        <v>17</v>
      </c>
      <c r="L4" s="13" t="s">
        <v>18</v>
      </c>
      <c r="M4" s="13" t="s">
        <v>19</v>
      </c>
      <c r="N4" s="79" t="s">
        <v>20</v>
      </c>
      <c r="O4" s="97" t="s">
        <v>17</v>
      </c>
      <c r="P4" s="99" t="s">
        <v>18</v>
      </c>
      <c r="Q4" s="99" t="s">
        <v>19</v>
      </c>
      <c r="R4" s="99" t="s">
        <v>20</v>
      </c>
      <c r="S4" s="110" t="s">
        <v>17</v>
      </c>
      <c r="T4" s="111" t="s">
        <v>65</v>
      </c>
      <c r="U4" s="111" t="s">
        <v>19</v>
      </c>
      <c r="V4" s="112" t="s">
        <v>20</v>
      </c>
      <c r="W4" s="7"/>
    </row>
    <row r="5" spans="1:27" x14ac:dyDescent="0.25">
      <c r="A5" s="11"/>
      <c r="B5" s="8"/>
      <c r="C5" s="5"/>
      <c r="D5" s="6"/>
      <c r="E5" s="6"/>
      <c r="F5" s="9"/>
      <c r="G5" s="5"/>
      <c r="H5" s="6"/>
      <c r="I5" s="6"/>
      <c r="J5" s="9"/>
      <c r="K5" s="5"/>
      <c r="L5" s="6"/>
      <c r="M5" s="6"/>
      <c r="N5" s="6"/>
      <c r="O5" s="5"/>
      <c r="P5" s="6"/>
      <c r="Q5" s="6"/>
      <c r="R5" s="6"/>
      <c r="S5" s="5"/>
      <c r="T5" s="6"/>
      <c r="U5" s="6"/>
      <c r="V5" s="6"/>
      <c r="W5" s="7"/>
    </row>
    <row r="6" spans="1:27" x14ac:dyDescent="0.25">
      <c r="A6" t="s">
        <v>0</v>
      </c>
      <c r="C6" s="62">
        <v>126.8</v>
      </c>
      <c r="D6" s="17">
        <v>121.2</v>
      </c>
      <c r="E6" s="17">
        <v>101.3</v>
      </c>
      <c r="F6" s="57">
        <v>129.69999999999999</v>
      </c>
      <c r="G6" s="62">
        <v>103.7</v>
      </c>
      <c r="H6" s="17">
        <v>76.3</v>
      </c>
      <c r="I6" s="17">
        <v>73.8</v>
      </c>
      <c r="J6" s="57">
        <v>76.599999999999966</v>
      </c>
      <c r="K6" s="62">
        <v>109.1</v>
      </c>
      <c r="L6" s="17">
        <v>45.8</v>
      </c>
      <c r="M6" s="17">
        <v>101.7</v>
      </c>
      <c r="N6" s="8">
        <v>81.600000000000023</v>
      </c>
      <c r="O6" s="62">
        <v>101.5</v>
      </c>
      <c r="P6" s="17">
        <v>98.6</v>
      </c>
      <c r="Q6" s="17">
        <v>114.2</v>
      </c>
      <c r="R6" s="8">
        <f>410.6-X6</f>
        <v>96.300000000000011</v>
      </c>
      <c r="S6" s="62">
        <v>122</v>
      </c>
      <c r="T6" s="119">
        <v>102.2</v>
      </c>
      <c r="U6" s="17"/>
      <c r="V6" s="8"/>
      <c r="W6" s="7"/>
      <c r="X6">
        <f>SUM(O6:Q6)</f>
        <v>314.3</v>
      </c>
      <c r="Z6">
        <f>SUM(O6:R6)</f>
        <v>410.6</v>
      </c>
    </row>
    <row r="7" spans="1:27" x14ac:dyDescent="0.25">
      <c r="A7" t="s">
        <v>1</v>
      </c>
      <c r="C7" s="62"/>
      <c r="D7" s="17"/>
      <c r="E7" s="16"/>
      <c r="F7" s="57"/>
      <c r="G7" s="62"/>
      <c r="H7" s="17"/>
      <c r="I7" s="17"/>
      <c r="J7" s="57"/>
      <c r="K7" s="19"/>
      <c r="L7" s="20"/>
      <c r="M7" s="20"/>
      <c r="N7" s="20"/>
      <c r="O7" s="19"/>
      <c r="P7" s="20"/>
      <c r="Q7" s="20"/>
      <c r="R7" s="20"/>
      <c r="S7" s="19"/>
      <c r="T7" s="119">
        <v>12.4</v>
      </c>
      <c r="U7" s="20"/>
      <c r="V7" s="20"/>
      <c r="W7" s="7"/>
      <c r="Z7">
        <f t="shared" ref="Z7:Z36" si="0">SUM(O7:R7)</f>
        <v>0</v>
      </c>
    </row>
    <row r="8" spans="1:27" x14ac:dyDescent="0.25">
      <c r="A8" t="s">
        <v>72</v>
      </c>
      <c r="C8" s="62"/>
      <c r="D8" s="17"/>
      <c r="E8" s="16"/>
      <c r="F8" s="57"/>
      <c r="G8" s="62"/>
      <c r="H8" s="17"/>
      <c r="I8" s="17"/>
      <c r="J8" s="57"/>
      <c r="K8" s="19"/>
      <c r="L8" s="20"/>
      <c r="M8" s="20"/>
      <c r="N8" s="20"/>
      <c r="O8" s="19"/>
      <c r="P8" s="20"/>
      <c r="Q8" s="20"/>
      <c r="R8" s="20"/>
      <c r="S8" s="19"/>
      <c r="T8" s="119">
        <v>0</v>
      </c>
      <c r="U8" s="20"/>
      <c r="V8" s="20"/>
      <c r="W8" s="7"/>
    </row>
    <row r="9" spans="1:27" x14ac:dyDescent="0.25">
      <c r="A9" t="s">
        <v>2</v>
      </c>
      <c r="C9" s="7">
        <v>-42.3</v>
      </c>
      <c r="D9" s="8">
        <v>-37.6</v>
      </c>
      <c r="E9" s="8">
        <v>-12.2</v>
      </c>
      <c r="F9" s="10">
        <v>-54.7</v>
      </c>
      <c r="G9" s="7">
        <v>-33.799999999999997</v>
      </c>
      <c r="H9" s="8">
        <v>-19.8</v>
      </c>
      <c r="I9" s="8">
        <v>-26.5</v>
      </c>
      <c r="J9" s="10">
        <v>-28.800000000000011</v>
      </c>
      <c r="K9" s="7">
        <v>-56</v>
      </c>
      <c r="L9" s="8">
        <v>-0.1</v>
      </c>
      <c r="M9" s="8">
        <v>-50.4</v>
      </c>
      <c r="N9" s="8">
        <v>-23.300000000000011</v>
      </c>
      <c r="O9" s="7">
        <v>-41.3</v>
      </c>
      <c r="P9" s="8">
        <v>-41.1</v>
      </c>
      <c r="Q9" s="8">
        <v>-66.7</v>
      </c>
      <c r="R9" s="8">
        <f>-180.5-X9</f>
        <v>-31.399999999999977</v>
      </c>
      <c r="S9" s="7">
        <v>-40.5</v>
      </c>
      <c r="T9" s="119">
        <v>-38.9</v>
      </c>
      <c r="U9" s="8"/>
      <c r="V9" s="8"/>
      <c r="W9" s="7"/>
      <c r="X9">
        <f t="shared" ref="X9:X36" si="1">SUM(O9:Q9)</f>
        <v>-149.10000000000002</v>
      </c>
      <c r="Z9">
        <f t="shared" si="0"/>
        <v>-180.5</v>
      </c>
    </row>
    <row r="10" spans="1:27" s="1" customFormat="1" x14ac:dyDescent="0.25">
      <c r="A10" s="36" t="s">
        <v>3</v>
      </c>
      <c r="B10" s="36"/>
      <c r="C10" s="37">
        <v>84.5</v>
      </c>
      <c r="D10" s="36">
        <v>83.6</v>
      </c>
      <c r="E10" s="36">
        <v>89.1</v>
      </c>
      <c r="F10" s="38">
        <v>74.999999999999986</v>
      </c>
      <c r="G10" s="37">
        <v>69.900000000000006</v>
      </c>
      <c r="H10" s="36">
        <v>56.5</v>
      </c>
      <c r="I10" s="36">
        <v>47.3</v>
      </c>
      <c r="J10" s="38">
        <v>47.799999999999955</v>
      </c>
      <c r="K10" s="37">
        <v>53.099999999999994</v>
      </c>
      <c r="L10" s="36">
        <v>45.699999999999996</v>
      </c>
      <c r="M10" s="36">
        <v>51.300000000000004</v>
      </c>
      <c r="N10" s="36">
        <v>58.300000000000011</v>
      </c>
      <c r="O10" s="37">
        <v>60.2</v>
      </c>
      <c r="P10" s="36">
        <f>SUM(P6:P9)</f>
        <v>57.499999999999993</v>
      </c>
      <c r="Q10" s="36">
        <f>SUM(Q6:Q9)</f>
        <v>47.5</v>
      </c>
      <c r="R10" s="36">
        <f>SUM(R6:R9)</f>
        <v>64.900000000000034</v>
      </c>
      <c r="S10" s="37">
        <f>SUM(S6:S9)</f>
        <v>81.5</v>
      </c>
      <c r="T10" s="120">
        <v>75.7</v>
      </c>
      <c r="U10" s="36"/>
      <c r="V10" s="36"/>
      <c r="W10" s="7"/>
      <c r="X10">
        <f t="shared" si="1"/>
        <v>165.2</v>
      </c>
      <c r="Y10"/>
      <c r="Z10">
        <f t="shared" si="0"/>
        <v>230.10000000000002</v>
      </c>
      <c r="AA10"/>
    </row>
    <row r="11" spans="1:27" ht="6.75" customHeight="1" x14ac:dyDescent="0.25">
      <c r="C11" s="7"/>
      <c r="D11" s="8"/>
      <c r="E11" s="8"/>
      <c r="F11" s="10"/>
      <c r="G11" s="7"/>
      <c r="H11" s="8"/>
      <c r="I11" s="8"/>
      <c r="J11" s="10"/>
      <c r="K11" s="7"/>
      <c r="L11" s="8"/>
      <c r="M11" s="8"/>
      <c r="N11" s="8"/>
      <c r="O11" s="7"/>
      <c r="P11" s="8"/>
      <c r="Q11" s="8"/>
      <c r="R11" s="8"/>
      <c r="S11" s="7"/>
      <c r="T11" s="121"/>
      <c r="U11" s="8"/>
      <c r="V11" s="8"/>
      <c r="W11" s="7"/>
      <c r="Z11">
        <f t="shared" si="0"/>
        <v>0</v>
      </c>
    </row>
    <row r="12" spans="1:27" x14ac:dyDescent="0.25">
      <c r="A12" t="s">
        <v>4</v>
      </c>
      <c r="C12" s="7">
        <v>0</v>
      </c>
      <c r="D12" s="17">
        <v>0</v>
      </c>
      <c r="E12" s="8">
        <v>0</v>
      </c>
      <c r="F12" s="10">
        <v>0.1</v>
      </c>
      <c r="G12" s="7">
        <v>0</v>
      </c>
      <c r="H12" s="17">
        <v>0.1</v>
      </c>
      <c r="I12" s="17">
        <v>0</v>
      </c>
      <c r="J12" s="10">
        <v>0</v>
      </c>
      <c r="K12" s="7">
        <v>0</v>
      </c>
      <c r="L12" s="17">
        <v>0</v>
      </c>
      <c r="M12" s="8">
        <v>0</v>
      </c>
      <c r="N12" s="8">
        <v>0.1</v>
      </c>
      <c r="O12" s="7">
        <v>0</v>
      </c>
      <c r="P12" s="17">
        <v>0</v>
      </c>
      <c r="Q12" s="8">
        <v>0.1</v>
      </c>
      <c r="R12" s="8">
        <f>0.3-X12</f>
        <v>0.19999999999999998</v>
      </c>
      <c r="S12" s="7">
        <v>3.4</v>
      </c>
      <c r="T12" s="119">
        <v>3.5</v>
      </c>
      <c r="U12" s="8"/>
      <c r="V12" s="8"/>
      <c r="W12" s="7"/>
      <c r="X12">
        <f t="shared" si="1"/>
        <v>0.1</v>
      </c>
      <c r="Z12">
        <f t="shared" si="0"/>
        <v>0.3</v>
      </c>
    </row>
    <row r="13" spans="1:27" x14ac:dyDescent="0.25">
      <c r="A13" t="s">
        <v>74</v>
      </c>
      <c r="C13" s="62">
        <v>-36.1</v>
      </c>
      <c r="D13" s="17">
        <v>-34.9</v>
      </c>
      <c r="E13" s="17">
        <v>-30.9</v>
      </c>
      <c r="F13" s="10">
        <v>-29.700000000000003</v>
      </c>
      <c r="G13" s="62">
        <v>-31.2</v>
      </c>
      <c r="H13" s="17">
        <v>-25.3</v>
      </c>
      <c r="I13" s="17">
        <v>-27.7</v>
      </c>
      <c r="J13" s="57">
        <v>-25.299999999999997</v>
      </c>
      <c r="K13" s="7">
        <v>-25.9</v>
      </c>
      <c r="L13" s="17">
        <v>-23</v>
      </c>
      <c r="M13" s="17">
        <v>-30.2</v>
      </c>
      <c r="N13" s="8">
        <v>-33.400000000000006</v>
      </c>
      <c r="O13" s="7">
        <v>-37.5</v>
      </c>
      <c r="P13" s="17">
        <v>-38.9</v>
      </c>
      <c r="Q13" s="17">
        <v>-40.799999999999997</v>
      </c>
      <c r="R13" s="8">
        <f>-159.5-X13</f>
        <v>-42.3</v>
      </c>
      <c r="S13" s="7">
        <v>-35.1</v>
      </c>
      <c r="T13" s="119">
        <v>-41.3</v>
      </c>
      <c r="U13" s="17"/>
      <c r="V13" s="8"/>
      <c r="W13" s="7"/>
      <c r="X13">
        <f t="shared" si="1"/>
        <v>-117.2</v>
      </c>
      <c r="Z13">
        <f t="shared" si="0"/>
        <v>-159.5</v>
      </c>
    </row>
    <row r="14" spans="1:27" x14ac:dyDescent="0.25">
      <c r="A14" t="s">
        <v>6</v>
      </c>
      <c r="C14" s="62">
        <v>-12.8</v>
      </c>
      <c r="D14" s="17">
        <v>-12</v>
      </c>
      <c r="E14" s="17">
        <v>-12.2</v>
      </c>
      <c r="F14" s="10">
        <v>-14.3</v>
      </c>
      <c r="G14" s="62">
        <v>-12.6</v>
      </c>
      <c r="H14" s="17">
        <v>-12.7</v>
      </c>
      <c r="I14" s="17">
        <v>-11.5</v>
      </c>
      <c r="J14" s="57">
        <v>-12.200000000000003</v>
      </c>
      <c r="K14" s="7">
        <v>-8.6</v>
      </c>
      <c r="L14" s="17">
        <v>-10.4</v>
      </c>
      <c r="M14" s="17">
        <v>-12.4</v>
      </c>
      <c r="N14" s="8">
        <v>-12.800000000000004</v>
      </c>
      <c r="O14" s="7">
        <v>-11.5</v>
      </c>
      <c r="P14" s="17">
        <v>-12.7</v>
      </c>
      <c r="Q14" s="17">
        <v>-11.9</v>
      </c>
      <c r="R14" s="8">
        <f>-48.8-X14</f>
        <v>-12.699999999999996</v>
      </c>
      <c r="S14" s="7">
        <v>-12.7</v>
      </c>
      <c r="T14" s="119">
        <v>-13.6</v>
      </c>
      <c r="U14" s="17"/>
      <c r="V14" s="8"/>
      <c r="W14" s="7"/>
      <c r="X14">
        <f t="shared" si="1"/>
        <v>-36.1</v>
      </c>
      <c r="Z14">
        <f t="shared" si="0"/>
        <v>-48.8</v>
      </c>
    </row>
    <row r="15" spans="1:27" s="1" customFormat="1" x14ac:dyDescent="0.25">
      <c r="A15" s="36" t="s">
        <v>7</v>
      </c>
      <c r="B15" s="36"/>
      <c r="C15" s="37">
        <v>35.599999999999994</v>
      </c>
      <c r="D15" s="36">
        <v>36.699999999999996</v>
      </c>
      <c r="E15" s="36">
        <v>46</v>
      </c>
      <c r="F15" s="38">
        <v>31.099999999999977</v>
      </c>
      <c r="G15" s="37">
        <v>26.1</v>
      </c>
      <c r="H15" s="36">
        <v>18.600000000000001</v>
      </c>
      <c r="I15" s="36">
        <v>8.0999999999999979</v>
      </c>
      <c r="J15" s="38">
        <v>10.299999999999955</v>
      </c>
      <c r="K15" s="37">
        <v>18.599999999999994</v>
      </c>
      <c r="L15" s="36">
        <v>12.299999999999995</v>
      </c>
      <c r="M15" s="36">
        <v>8.7000000000000046</v>
      </c>
      <c r="N15" s="36">
        <v>12.200000000000003</v>
      </c>
      <c r="O15" s="37">
        <v>11.200000000000003</v>
      </c>
      <c r="P15" s="36">
        <f>SUM(P10:P14)</f>
        <v>5.899999999999995</v>
      </c>
      <c r="Q15" s="36">
        <f>SUM(Q10:Q14)</f>
        <v>-5.0999999999999961</v>
      </c>
      <c r="R15" s="36">
        <f>SUM(R10:R14)</f>
        <v>10.100000000000044</v>
      </c>
      <c r="S15" s="37">
        <f>SUM(S10:S14)</f>
        <v>37.100000000000009</v>
      </c>
      <c r="T15" s="120">
        <v>24.3</v>
      </c>
      <c r="U15" s="36"/>
      <c r="V15" s="36"/>
      <c r="W15" s="7"/>
      <c r="X15">
        <f t="shared" si="1"/>
        <v>12.000000000000002</v>
      </c>
      <c r="Y15"/>
      <c r="Z15">
        <f t="shared" si="0"/>
        <v>22.100000000000044</v>
      </c>
      <c r="AA15"/>
    </row>
    <row r="16" spans="1:27" ht="6.75" customHeight="1" x14ac:dyDescent="0.25">
      <c r="C16" s="7"/>
      <c r="D16" s="8"/>
      <c r="E16" s="8"/>
      <c r="F16" s="10"/>
      <c r="G16" s="7"/>
      <c r="H16" s="8"/>
      <c r="I16" s="8"/>
      <c r="J16" s="10"/>
      <c r="K16" s="7"/>
      <c r="L16" s="8"/>
      <c r="M16" s="8"/>
      <c r="N16" s="8"/>
      <c r="O16" s="7"/>
      <c r="P16" s="8"/>
      <c r="Q16" s="8"/>
      <c r="R16" s="8"/>
      <c r="S16" s="7"/>
      <c r="T16" s="121"/>
      <c r="U16" s="8"/>
      <c r="V16" s="8"/>
      <c r="W16" s="7"/>
      <c r="Z16">
        <f t="shared" si="0"/>
        <v>0</v>
      </c>
    </row>
    <row r="17" spans="1:27" x14ac:dyDescent="0.25">
      <c r="A17" t="s">
        <v>8</v>
      </c>
      <c r="C17" s="7">
        <v>-1.5</v>
      </c>
      <c r="D17" s="8">
        <v>-2.2999999999999998</v>
      </c>
      <c r="E17" s="8">
        <v>-4.0999999999999996</v>
      </c>
      <c r="F17" s="10">
        <v>-3.4000000000000012</v>
      </c>
      <c r="G17" s="7">
        <v>-2.2000000000000002</v>
      </c>
      <c r="H17" s="17">
        <v>-1.9</v>
      </c>
      <c r="I17" s="8">
        <v>-2.1</v>
      </c>
      <c r="J17" s="10">
        <v>-2.4000000000000004</v>
      </c>
      <c r="K17" s="7">
        <v>-2</v>
      </c>
      <c r="L17" s="8">
        <v>-2.2999999999999998</v>
      </c>
      <c r="M17" s="8">
        <v>-2.2000000000000002</v>
      </c>
      <c r="N17" s="8">
        <v>-2.8000000000000007</v>
      </c>
      <c r="O17" s="7">
        <v>-3.7</v>
      </c>
      <c r="P17" s="8">
        <v>-3.5</v>
      </c>
      <c r="Q17" s="8">
        <v>-3.7</v>
      </c>
      <c r="R17" s="8">
        <f>-14.9-X17</f>
        <v>-4</v>
      </c>
      <c r="S17" s="7">
        <v>-6.5</v>
      </c>
      <c r="T17" s="119">
        <v>-6.7</v>
      </c>
      <c r="U17" s="8"/>
      <c r="V17" s="8"/>
      <c r="W17" s="7"/>
      <c r="X17">
        <f t="shared" si="1"/>
        <v>-10.9</v>
      </c>
      <c r="Z17">
        <f t="shared" si="0"/>
        <v>-14.9</v>
      </c>
    </row>
    <row r="18" spans="1:27" s="1" customFormat="1" x14ac:dyDescent="0.25">
      <c r="A18" s="36" t="s">
        <v>9</v>
      </c>
      <c r="B18" s="36"/>
      <c r="C18" s="37">
        <v>34.099999999999994</v>
      </c>
      <c r="D18" s="36">
        <v>34.4</v>
      </c>
      <c r="E18" s="36">
        <v>41.9</v>
      </c>
      <c r="F18" s="38">
        <v>27.699999999999974</v>
      </c>
      <c r="G18" s="37">
        <v>23.900000000000002</v>
      </c>
      <c r="H18" s="36">
        <v>16.700000000000003</v>
      </c>
      <c r="I18" s="36">
        <v>5.9999999999999982</v>
      </c>
      <c r="J18" s="38">
        <v>7.8999999999999542</v>
      </c>
      <c r="K18" s="37">
        <v>16.599999999999994</v>
      </c>
      <c r="L18" s="36">
        <v>9.9999999999999964</v>
      </c>
      <c r="M18" s="36">
        <v>6.5000000000000044</v>
      </c>
      <c r="N18" s="36">
        <v>9.4000000000000021</v>
      </c>
      <c r="O18" s="37">
        <v>7.5000000000000027</v>
      </c>
      <c r="P18" s="36">
        <f>SUM(P15:P17)</f>
        <v>2.399999999999995</v>
      </c>
      <c r="Q18" s="36">
        <f>SUM(Q15:Q17)</f>
        <v>-8.7999999999999972</v>
      </c>
      <c r="R18" s="36">
        <f>SUM(R15:R17)</f>
        <v>6.1000000000000441</v>
      </c>
      <c r="S18" s="37">
        <f>SUM(S15:S17)</f>
        <v>30.600000000000009</v>
      </c>
      <c r="T18" s="120">
        <v>17.600000000000001</v>
      </c>
      <c r="U18" s="36"/>
      <c r="V18" s="36"/>
      <c r="W18" s="7"/>
      <c r="X18">
        <f t="shared" si="1"/>
        <v>1.1000000000000014</v>
      </c>
      <c r="Y18"/>
      <c r="Z18">
        <f t="shared" si="0"/>
        <v>7.2000000000000455</v>
      </c>
      <c r="AA18"/>
    </row>
    <row r="19" spans="1:27" ht="6.75" customHeight="1" x14ac:dyDescent="0.25">
      <c r="C19" s="7"/>
      <c r="D19" s="8"/>
      <c r="E19" s="8"/>
      <c r="F19" s="10"/>
      <c r="G19" s="7"/>
      <c r="H19" s="8"/>
      <c r="I19" s="8"/>
      <c r="J19" s="10"/>
      <c r="K19" s="7"/>
      <c r="L19" s="8"/>
      <c r="M19" s="8"/>
      <c r="N19" s="8"/>
      <c r="O19" s="7"/>
      <c r="P19" s="8"/>
      <c r="Q19" s="8"/>
      <c r="R19" s="8"/>
      <c r="S19" s="7"/>
      <c r="T19" s="121"/>
      <c r="U19" s="8"/>
      <c r="V19" s="8"/>
      <c r="W19" s="7"/>
      <c r="Z19">
        <f t="shared" si="0"/>
        <v>0</v>
      </c>
    </row>
    <row r="20" spans="1:27" x14ac:dyDescent="0.25">
      <c r="A20" t="s">
        <v>25</v>
      </c>
      <c r="C20" s="7">
        <v>1.4</v>
      </c>
      <c r="D20" s="8">
        <v>5.6</v>
      </c>
      <c r="E20" s="8">
        <v>0.1</v>
      </c>
      <c r="F20" s="70">
        <v>0</v>
      </c>
      <c r="G20" s="7">
        <v>0</v>
      </c>
      <c r="H20" s="8">
        <v>0</v>
      </c>
      <c r="I20" s="8">
        <v>-5.8</v>
      </c>
      <c r="J20" s="10">
        <v>-1.4000000000000004</v>
      </c>
      <c r="K20" s="7">
        <v>-0.2</v>
      </c>
      <c r="L20" s="8">
        <v>0</v>
      </c>
      <c r="M20" s="8">
        <v>0</v>
      </c>
      <c r="N20" s="8">
        <v>0</v>
      </c>
      <c r="O20" s="7">
        <v>0</v>
      </c>
      <c r="P20" s="8">
        <v>-2.6</v>
      </c>
      <c r="Q20" s="8">
        <v>-0.1</v>
      </c>
      <c r="R20" s="8">
        <f>-2.8-X20</f>
        <v>-9.9999999999999645E-2</v>
      </c>
      <c r="S20" s="7">
        <v>-7.2</v>
      </c>
      <c r="T20" s="119">
        <v>0</v>
      </c>
      <c r="U20" s="8"/>
      <c r="V20" s="8"/>
      <c r="W20" s="7"/>
      <c r="X20">
        <f t="shared" si="1"/>
        <v>-2.7</v>
      </c>
      <c r="Z20">
        <f t="shared" si="0"/>
        <v>-2.8</v>
      </c>
    </row>
    <row r="21" spans="1:27" x14ac:dyDescent="0.25">
      <c r="A21" t="s">
        <v>26</v>
      </c>
      <c r="C21" s="7">
        <v>-7.6</v>
      </c>
      <c r="D21" s="8">
        <v>-8.6999999999999993</v>
      </c>
      <c r="E21" s="8">
        <v>-8.3000000000000007</v>
      </c>
      <c r="F21" s="10">
        <v>-9</v>
      </c>
      <c r="G21" s="7">
        <v>-8.1999999999999993</v>
      </c>
      <c r="H21" s="8">
        <v>-9</v>
      </c>
      <c r="I21" s="8">
        <v>-8</v>
      </c>
      <c r="J21" s="10">
        <v>-7.4000000000000021</v>
      </c>
      <c r="K21" s="7">
        <v>-7.2</v>
      </c>
      <c r="L21" s="8">
        <v>-7</v>
      </c>
      <c r="M21" s="8">
        <v>-7.3</v>
      </c>
      <c r="N21" s="8">
        <v>-7.3999999999999986</v>
      </c>
      <c r="O21" s="7">
        <v>-7.2</v>
      </c>
      <c r="P21" s="8">
        <v>-7.5</v>
      </c>
      <c r="Q21" s="8">
        <v>-7.9</v>
      </c>
      <c r="R21" s="8">
        <f>-30.1-X21</f>
        <v>-7.5</v>
      </c>
      <c r="S21" s="7">
        <v>-17.399999999999999</v>
      </c>
      <c r="T21" s="119">
        <v>-17.899999999999999</v>
      </c>
      <c r="U21" s="8"/>
      <c r="V21" s="8"/>
      <c r="W21" s="7"/>
      <c r="X21">
        <f t="shared" si="1"/>
        <v>-22.6</v>
      </c>
      <c r="Z21">
        <f t="shared" si="0"/>
        <v>-30.1</v>
      </c>
    </row>
    <row r="22" spans="1:27" x14ac:dyDescent="0.25">
      <c r="A22" t="s">
        <v>10</v>
      </c>
      <c r="C22" s="7">
        <v>0.2</v>
      </c>
      <c r="D22" s="17">
        <v>0.5</v>
      </c>
      <c r="E22" s="17">
        <v>0.6</v>
      </c>
      <c r="F22" s="10">
        <v>-1.4</v>
      </c>
      <c r="G22" s="7">
        <v>0</v>
      </c>
      <c r="H22" s="17">
        <v>0.8</v>
      </c>
      <c r="I22" s="17">
        <v>0.1</v>
      </c>
      <c r="J22" s="10">
        <v>-0.5</v>
      </c>
      <c r="K22" s="7">
        <v>0.4</v>
      </c>
      <c r="L22" s="17">
        <v>0.3</v>
      </c>
      <c r="M22" s="17">
        <v>0.2</v>
      </c>
      <c r="N22" s="8">
        <v>-0.19999999999999996</v>
      </c>
      <c r="O22" s="7">
        <v>-0.1</v>
      </c>
      <c r="P22" s="17">
        <v>-0.4</v>
      </c>
      <c r="Q22" s="17">
        <v>-0.3</v>
      </c>
      <c r="R22" s="8">
        <f>-1.6-X22</f>
        <v>-0.8</v>
      </c>
      <c r="S22" s="7">
        <v>0</v>
      </c>
      <c r="T22" s="119">
        <v>0</v>
      </c>
      <c r="U22" s="17"/>
      <c r="V22" s="8"/>
      <c r="W22" s="7"/>
      <c r="X22">
        <f t="shared" si="1"/>
        <v>-0.8</v>
      </c>
      <c r="Z22">
        <f t="shared" si="0"/>
        <v>-1.6</v>
      </c>
    </row>
    <row r="23" spans="1:27" s="1" customFormat="1" x14ac:dyDescent="0.25">
      <c r="A23" s="36" t="s">
        <v>11</v>
      </c>
      <c r="B23" s="36"/>
      <c r="C23" s="37">
        <v>28.099999999999991</v>
      </c>
      <c r="D23" s="36">
        <v>31.8</v>
      </c>
      <c r="E23" s="36">
        <v>34.300000000000004</v>
      </c>
      <c r="F23" s="38">
        <v>17.299999999999976</v>
      </c>
      <c r="G23" s="37">
        <v>15.700000000000003</v>
      </c>
      <c r="H23" s="36">
        <v>8.5000000000000036</v>
      </c>
      <c r="I23" s="36">
        <v>-7.700000000000002</v>
      </c>
      <c r="J23" s="38">
        <v>-1.4000000000000483</v>
      </c>
      <c r="K23" s="37">
        <v>9.5999999999999961</v>
      </c>
      <c r="L23" s="36">
        <v>3.2999999999999963</v>
      </c>
      <c r="M23" s="36">
        <v>-0.59999999999999543</v>
      </c>
      <c r="N23" s="36">
        <v>1.8000000000000036</v>
      </c>
      <c r="O23" s="37">
        <v>0.20000000000000248</v>
      </c>
      <c r="P23" s="36">
        <f>SUM(P18:P22)</f>
        <v>-8.100000000000005</v>
      </c>
      <c r="Q23" s="36">
        <f>SUM(Q18:Q22)</f>
        <v>-17.099999999999998</v>
      </c>
      <c r="R23" s="36">
        <f>SUM(R18:R22)</f>
        <v>-2.2999999999999554</v>
      </c>
      <c r="S23" s="37">
        <f>SUM(S18:S22)</f>
        <v>6.0000000000000107</v>
      </c>
      <c r="T23" s="120">
        <v>-0.3</v>
      </c>
      <c r="U23" s="36"/>
      <c r="V23" s="36"/>
      <c r="W23" s="7"/>
      <c r="X23">
        <f t="shared" si="1"/>
        <v>-25</v>
      </c>
      <c r="Y23"/>
      <c r="Z23">
        <f t="shared" si="0"/>
        <v>-27.299999999999955</v>
      </c>
      <c r="AA23"/>
    </row>
    <row r="24" spans="1:27" ht="6.75" customHeight="1" x14ac:dyDescent="0.25">
      <c r="C24" s="7"/>
      <c r="D24" s="8"/>
      <c r="E24" s="8"/>
      <c r="F24" s="10"/>
      <c r="G24" s="7"/>
      <c r="H24" s="8"/>
      <c r="I24" s="8"/>
      <c r="J24" s="10"/>
      <c r="K24" s="7"/>
      <c r="L24" s="8"/>
      <c r="M24" s="8"/>
      <c r="N24" s="8"/>
      <c r="O24" s="7"/>
      <c r="P24" s="8"/>
      <c r="Q24" s="8"/>
      <c r="R24" s="8"/>
      <c r="S24" s="7"/>
      <c r="T24" s="121"/>
      <c r="U24" s="8"/>
      <c r="V24" s="8"/>
      <c r="W24" s="7"/>
      <c r="Z24">
        <f t="shared" si="0"/>
        <v>0</v>
      </c>
    </row>
    <row r="25" spans="1:27" ht="15" customHeight="1" x14ac:dyDescent="0.25">
      <c r="A25" t="s">
        <v>24</v>
      </c>
      <c r="C25" s="7">
        <v>0</v>
      </c>
      <c r="D25" s="17">
        <v>0</v>
      </c>
      <c r="E25" s="17">
        <v>0</v>
      </c>
      <c r="F25" s="10">
        <v>0</v>
      </c>
      <c r="G25" s="7">
        <v>0</v>
      </c>
      <c r="H25" s="17">
        <v>0</v>
      </c>
      <c r="I25" s="17">
        <v>0</v>
      </c>
      <c r="J25" s="10">
        <v>0</v>
      </c>
      <c r="K25" s="7">
        <v>0</v>
      </c>
      <c r="L25" s="17">
        <v>0</v>
      </c>
      <c r="M25" s="17">
        <v>0</v>
      </c>
      <c r="N25" s="8">
        <v>0</v>
      </c>
      <c r="O25" s="7">
        <v>0</v>
      </c>
      <c r="P25" s="17">
        <v>0</v>
      </c>
      <c r="Q25" s="17">
        <v>0</v>
      </c>
      <c r="R25" s="8">
        <v>0</v>
      </c>
      <c r="S25" s="7">
        <v>0</v>
      </c>
      <c r="T25" s="119">
        <v>0</v>
      </c>
      <c r="U25" s="17"/>
      <c r="V25" s="8"/>
      <c r="W25" s="7"/>
      <c r="X25">
        <f t="shared" si="1"/>
        <v>0</v>
      </c>
      <c r="Z25">
        <f t="shared" si="0"/>
        <v>0</v>
      </c>
    </row>
    <row r="26" spans="1:27" x14ac:dyDescent="0.25">
      <c r="A26" t="s">
        <v>12</v>
      </c>
      <c r="C26" s="7">
        <v>0</v>
      </c>
      <c r="D26" s="17">
        <v>-0.2</v>
      </c>
      <c r="E26" s="17">
        <v>0.1</v>
      </c>
      <c r="F26" s="10">
        <v>2.2000000000000002</v>
      </c>
      <c r="G26" s="7">
        <v>0.4</v>
      </c>
      <c r="H26" s="17">
        <v>0.4</v>
      </c>
      <c r="I26" s="17">
        <v>0.8</v>
      </c>
      <c r="J26" s="10">
        <v>1.1999999999999997</v>
      </c>
      <c r="K26" s="7">
        <v>2</v>
      </c>
      <c r="L26" s="17">
        <v>2.1</v>
      </c>
      <c r="M26" s="17">
        <v>0.5</v>
      </c>
      <c r="N26" s="8">
        <v>1.1000000000000005</v>
      </c>
      <c r="O26" s="7">
        <v>1.6</v>
      </c>
      <c r="P26" s="17">
        <v>0.5</v>
      </c>
      <c r="Q26" s="17">
        <v>1.2</v>
      </c>
      <c r="R26" s="8">
        <f>3.1-X26</f>
        <v>-0.19999999999999973</v>
      </c>
      <c r="S26" s="7">
        <v>0.7</v>
      </c>
      <c r="T26" s="119">
        <v>0.6</v>
      </c>
      <c r="U26" s="17"/>
      <c r="V26" s="8"/>
      <c r="W26" s="7"/>
      <c r="X26">
        <f t="shared" si="1"/>
        <v>3.3</v>
      </c>
      <c r="Z26">
        <f t="shared" si="0"/>
        <v>3.1</v>
      </c>
    </row>
    <row r="27" spans="1:27" x14ac:dyDescent="0.25">
      <c r="A27" t="s">
        <v>13</v>
      </c>
      <c r="C27" s="7">
        <v>0</v>
      </c>
      <c r="D27" s="17">
        <v>-1.2</v>
      </c>
      <c r="E27" s="17">
        <v>-2.1</v>
      </c>
      <c r="F27" s="10">
        <v>-2.6</v>
      </c>
      <c r="G27" s="7">
        <v>-1.5</v>
      </c>
      <c r="H27" s="17">
        <v>-1.5</v>
      </c>
      <c r="I27" s="17">
        <v>-2.4</v>
      </c>
      <c r="J27" s="10">
        <v>-2.2999999999999998</v>
      </c>
      <c r="K27" s="7">
        <v>-1.4</v>
      </c>
      <c r="L27" s="17">
        <v>-2</v>
      </c>
      <c r="M27" s="17">
        <v>-1.3</v>
      </c>
      <c r="N27" s="8">
        <v>-1.2999999999999998</v>
      </c>
      <c r="O27" s="7">
        <v>-1.3</v>
      </c>
      <c r="P27" s="17">
        <v>-2.5</v>
      </c>
      <c r="Q27" s="17">
        <v>-2.1</v>
      </c>
      <c r="R27" s="8">
        <f>-5.8-X27</f>
        <v>0.10000000000000053</v>
      </c>
      <c r="S27" s="7">
        <v>-3.7</v>
      </c>
      <c r="T27" s="119">
        <v>-3.1</v>
      </c>
      <c r="U27" s="17"/>
      <c r="V27" s="8"/>
      <c r="W27" s="7"/>
      <c r="X27">
        <f t="shared" si="1"/>
        <v>-5.9</v>
      </c>
      <c r="Z27">
        <f t="shared" si="0"/>
        <v>-5.8</v>
      </c>
    </row>
    <row r="28" spans="1:27" s="1" customFormat="1" x14ac:dyDescent="0.25">
      <c r="A28" s="36" t="s">
        <v>14</v>
      </c>
      <c r="B28" s="36"/>
      <c r="C28" s="37">
        <v>28.099999999999991</v>
      </c>
      <c r="D28" s="36">
        <v>30.400000000000002</v>
      </c>
      <c r="E28" s="36">
        <v>32.300000000000004</v>
      </c>
      <c r="F28" s="38">
        <v>16.899999999999974</v>
      </c>
      <c r="G28" s="37">
        <v>14.600000000000001</v>
      </c>
      <c r="H28" s="36">
        <v>7.4000000000000039</v>
      </c>
      <c r="I28" s="36">
        <v>-9.3000000000000025</v>
      </c>
      <c r="J28" s="38">
        <v>-2.5000000000000484</v>
      </c>
      <c r="K28" s="37">
        <v>10.199999999999996</v>
      </c>
      <c r="L28" s="36">
        <v>3.3999999999999968</v>
      </c>
      <c r="M28" s="36">
        <v>-1.3999999999999955</v>
      </c>
      <c r="N28" s="36">
        <v>1.6000000000000041</v>
      </c>
      <c r="O28" s="37">
        <v>0.50000000000000244</v>
      </c>
      <c r="P28" s="36">
        <f>SUM(P23:P27)</f>
        <v>-10.100000000000005</v>
      </c>
      <c r="Q28" s="36">
        <f>SUM(Q23:Q27)</f>
        <v>-18</v>
      </c>
      <c r="R28" s="36">
        <f>SUM(R23:R27)</f>
        <v>-2.3999999999999546</v>
      </c>
      <c r="S28" s="37">
        <f>SUM(S23:S27)</f>
        <v>3.0000000000000107</v>
      </c>
      <c r="T28" s="120">
        <v>-2.8</v>
      </c>
      <c r="U28" s="36"/>
      <c r="V28" s="36"/>
      <c r="W28" s="7"/>
      <c r="X28">
        <f t="shared" si="1"/>
        <v>-27.6</v>
      </c>
      <c r="Y28"/>
      <c r="Z28">
        <f t="shared" si="0"/>
        <v>-29.999999999999957</v>
      </c>
      <c r="AA28"/>
    </row>
    <row r="29" spans="1:27" ht="6.75" customHeight="1" x14ac:dyDescent="0.25">
      <c r="C29" s="7"/>
      <c r="D29" s="8"/>
      <c r="E29" s="8"/>
      <c r="F29" s="10"/>
      <c r="G29" s="7"/>
      <c r="H29" s="8"/>
      <c r="I29" s="8"/>
      <c r="J29" s="10"/>
      <c r="K29" s="7"/>
      <c r="L29" s="8"/>
      <c r="M29" s="8"/>
      <c r="N29" s="8"/>
      <c r="O29" s="7"/>
      <c r="P29" s="8"/>
      <c r="Q29" s="8"/>
      <c r="R29" s="8"/>
      <c r="S29" s="7"/>
      <c r="T29" s="121"/>
      <c r="U29" s="8"/>
      <c r="V29" s="8"/>
      <c r="W29" s="7"/>
      <c r="Z29">
        <f t="shared" si="0"/>
        <v>0</v>
      </c>
    </row>
    <row r="30" spans="1:27" x14ac:dyDescent="0.25">
      <c r="A30" t="s">
        <v>15</v>
      </c>
      <c r="C30" s="7">
        <v>0</v>
      </c>
      <c r="D30" s="17">
        <v>-0.1</v>
      </c>
      <c r="E30" s="17">
        <v>-0.1</v>
      </c>
      <c r="F30" s="10">
        <v>0.1</v>
      </c>
      <c r="G30" s="7">
        <v>-0.1</v>
      </c>
      <c r="H30" s="17">
        <v>-0.1</v>
      </c>
      <c r="I30" s="17">
        <v>-0.1</v>
      </c>
      <c r="J30" s="10">
        <v>-9.9999999999999978E-2</v>
      </c>
      <c r="K30" s="7">
        <v>-0.1</v>
      </c>
      <c r="L30" s="17">
        <v>-0.1</v>
      </c>
      <c r="M30" s="17">
        <v>0.4</v>
      </c>
      <c r="N30" s="8">
        <v>0</v>
      </c>
      <c r="O30" s="7">
        <v>-0.2</v>
      </c>
      <c r="P30" s="17">
        <v>-0.1</v>
      </c>
      <c r="Q30" s="17">
        <v>0</v>
      </c>
      <c r="R30" s="8">
        <f>-0.5-X30</f>
        <v>-0.19999999999999996</v>
      </c>
      <c r="S30" s="7">
        <v>-0.5</v>
      </c>
      <c r="T30" s="119">
        <v>-0.2</v>
      </c>
      <c r="U30" s="17"/>
      <c r="V30" s="8"/>
      <c r="W30" s="7"/>
      <c r="X30">
        <f t="shared" si="1"/>
        <v>-0.30000000000000004</v>
      </c>
      <c r="Z30">
        <f t="shared" si="0"/>
        <v>-0.5</v>
      </c>
    </row>
    <row r="31" spans="1:27" s="1" customFormat="1" x14ac:dyDescent="0.25">
      <c r="A31" s="30" t="s">
        <v>16</v>
      </c>
      <c r="B31" s="30"/>
      <c r="C31" s="31">
        <v>28.099999999999991</v>
      </c>
      <c r="D31" s="30">
        <v>30.3</v>
      </c>
      <c r="E31" s="30">
        <v>32.200000000000003</v>
      </c>
      <c r="F31" s="32">
        <v>16.999999999999975</v>
      </c>
      <c r="G31" s="31">
        <v>14.500000000000002</v>
      </c>
      <c r="H31" s="30">
        <v>7.3000000000000043</v>
      </c>
      <c r="I31" s="30">
        <v>-9.4000000000000021</v>
      </c>
      <c r="J31" s="32">
        <v>-2.6000000000000485</v>
      </c>
      <c r="K31" s="31">
        <v>10.099999999999996</v>
      </c>
      <c r="L31" s="30">
        <v>3.2999999999999967</v>
      </c>
      <c r="M31" s="30">
        <v>-0.99999999999999545</v>
      </c>
      <c r="N31" s="30">
        <v>1.6000000000000041</v>
      </c>
      <c r="O31" s="31">
        <v>0.30000000000000243</v>
      </c>
      <c r="P31" s="30">
        <f>SUM(P28:P30)</f>
        <v>-10.200000000000005</v>
      </c>
      <c r="Q31" s="30">
        <f>SUM(Q28:Q30)</f>
        <v>-18</v>
      </c>
      <c r="R31" s="30">
        <f>SUM(R28:R30)</f>
        <v>-2.5999999999999543</v>
      </c>
      <c r="S31" s="31">
        <f>SUM(S28:S30)</f>
        <v>2.5000000000000107</v>
      </c>
      <c r="T31" s="122">
        <v>-3</v>
      </c>
      <c r="U31" s="30"/>
      <c r="V31" s="30"/>
      <c r="W31" s="7"/>
      <c r="X31">
        <f t="shared" si="1"/>
        <v>-27.900000000000002</v>
      </c>
      <c r="Y31"/>
      <c r="Z31">
        <f t="shared" si="0"/>
        <v>-30.499999999999957</v>
      </c>
      <c r="AA31"/>
    </row>
    <row r="32" spans="1:27" x14ac:dyDescent="0.25">
      <c r="C32" s="7"/>
      <c r="D32" s="8"/>
      <c r="E32" s="8"/>
      <c r="F32" s="10"/>
      <c r="G32" s="7"/>
      <c r="H32" s="8"/>
      <c r="I32" s="8"/>
      <c r="J32" s="10"/>
      <c r="K32" s="7"/>
      <c r="L32" s="8"/>
      <c r="M32" s="8"/>
      <c r="N32" s="8"/>
      <c r="O32" s="7"/>
      <c r="P32" s="8"/>
      <c r="Q32" s="8"/>
      <c r="R32" s="8"/>
      <c r="S32" s="7"/>
      <c r="T32" s="121"/>
      <c r="U32" s="8"/>
      <c r="V32" s="8"/>
      <c r="W32" s="7"/>
      <c r="Z32">
        <f t="shared" si="0"/>
        <v>0</v>
      </c>
    </row>
    <row r="33" spans="1:27" hidden="1" x14ac:dyDescent="0.25">
      <c r="A33" t="s">
        <v>21</v>
      </c>
      <c r="C33" s="7"/>
      <c r="D33" s="8"/>
      <c r="E33" s="8"/>
      <c r="F33" s="10"/>
      <c r="G33" s="7"/>
      <c r="H33" s="8"/>
      <c r="I33" s="8"/>
      <c r="J33" s="10"/>
      <c r="K33" s="7"/>
      <c r="L33" s="8"/>
      <c r="M33" s="8"/>
      <c r="N33" s="8"/>
      <c r="O33" s="7"/>
      <c r="P33" s="8"/>
      <c r="Q33" s="8"/>
      <c r="R33" s="8"/>
      <c r="S33" s="7"/>
      <c r="T33" s="121"/>
      <c r="U33" s="8"/>
      <c r="V33" s="8"/>
      <c r="W33" s="7"/>
      <c r="X33">
        <f t="shared" si="1"/>
        <v>0</v>
      </c>
      <c r="Z33">
        <f t="shared" si="0"/>
        <v>0</v>
      </c>
    </row>
    <row r="34" spans="1:27" hidden="1" x14ac:dyDescent="0.25">
      <c r="A34" t="s">
        <v>25</v>
      </c>
      <c r="C34" s="21"/>
      <c r="D34" s="15"/>
      <c r="E34" s="15"/>
      <c r="F34" s="10"/>
      <c r="G34" s="21"/>
      <c r="H34" s="15"/>
      <c r="I34" s="15"/>
      <c r="J34" s="10">
        <v>7.2</v>
      </c>
      <c r="K34" s="7"/>
      <c r="L34" s="15"/>
      <c r="M34" s="15"/>
      <c r="N34" s="8"/>
      <c r="O34" s="7">
        <v>0</v>
      </c>
      <c r="P34" s="15"/>
      <c r="Q34" s="15"/>
      <c r="R34" s="8"/>
      <c r="S34" s="7"/>
      <c r="T34" s="123"/>
      <c r="U34" s="15"/>
      <c r="V34" s="8"/>
      <c r="W34" s="7"/>
      <c r="X34">
        <f t="shared" si="1"/>
        <v>0</v>
      </c>
      <c r="Z34">
        <f t="shared" si="0"/>
        <v>0</v>
      </c>
    </row>
    <row r="35" spans="1:27" hidden="1" x14ac:dyDescent="0.25">
      <c r="A35" t="s">
        <v>27</v>
      </c>
      <c r="C35" s="21"/>
      <c r="D35" s="15"/>
      <c r="E35" s="15"/>
      <c r="F35" s="10"/>
      <c r="G35" s="21"/>
      <c r="H35" s="15"/>
      <c r="I35" s="15"/>
      <c r="J35" s="10">
        <v>0</v>
      </c>
      <c r="K35" s="7"/>
      <c r="L35" s="15"/>
      <c r="M35" s="15"/>
      <c r="N35" s="8"/>
      <c r="O35" s="7">
        <v>0</v>
      </c>
      <c r="P35" s="15"/>
      <c r="Q35" s="15"/>
      <c r="R35" s="8"/>
      <c r="S35" s="7"/>
      <c r="T35" s="123"/>
      <c r="U35" s="15"/>
      <c r="V35" s="8"/>
      <c r="W35" s="7"/>
      <c r="X35">
        <f t="shared" si="1"/>
        <v>0</v>
      </c>
      <c r="Z35">
        <f t="shared" si="0"/>
        <v>0</v>
      </c>
    </row>
    <row r="36" spans="1:27" s="1" customFormat="1" x14ac:dyDescent="0.25">
      <c r="A36" s="30" t="s">
        <v>22</v>
      </c>
      <c r="B36" s="30"/>
      <c r="C36" s="31"/>
      <c r="D36" s="30"/>
      <c r="E36" s="30"/>
      <c r="F36" s="32"/>
      <c r="G36" s="31">
        <v>14.500000000000002</v>
      </c>
      <c r="H36" s="30">
        <v>7.3000000000000043</v>
      </c>
      <c r="I36" s="30">
        <v>-3.6</v>
      </c>
      <c r="J36" s="32">
        <v>-1.2</v>
      </c>
      <c r="K36" s="31">
        <v>10.3</v>
      </c>
      <c r="L36" s="30">
        <v>3.2999999999999967</v>
      </c>
      <c r="M36" s="30">
        <v>-0.99999999999999545</v>
      </c>
      <c r="N36" s="30">
        <v>1.6</v>
      </c>
      <c r="O36" s="31">
        <v>0.30000000000000243</v>
      </c>
      <c r="P36" s="30">
        <v>-7.6</v>
      </c>
      <c r="Q36" s="30">
        <v>-17.899999999999999</v>
      </c>
      <c r="R36" s="30">
        <v>-2.5</v>
      </c>
      <c r="S36" s="31">
        <f>S31-S20</f>
        <v>9.7000000000000099</v>
      </c>
      <c r="T36" s="122">
        <v>-3</v>
      </c>
      <c r="U36" s="30"/>
      <c r="V36" s="30"/>
      <c r="W36" s="7"/>
      <c r="X36">
        <f t="shared" si="1"/>
        <v>-25.199999999999996</v>
      </c>
      <c r="Y36"/>
      <c r="Z36">
        <f t="shared" si="0"/>
        <v>-27.699999999999996</v>
      </c>
      <c r="AA36"/>
    </row>
    <row r="37" spans="1:27" x14ac:dyDescent="0.25">
      <c r="G37" s="16"/>
      <c r="H37" s="16"/>
      <c r="I37" s="16"/>
      <c r="J37" s="16"/>
      <c r="K37" s="16"/>
      <c r="L37" s="16"/>
      <c r="M37" s="16"/>
      <c r="N37" s="16"/>
      <c r="O37" s="16"/>
    </row>
    <row r="38" spans="1:27" s="16" customFormat="1" x14ac:dyDescent="0.25">
      <c r="Q38"/>
      <c r="R38"/>
      <c r="S38"/>
      <c r="T38"/>
      <c r="U38"/>
      <c r="V38"/>
      <c r="W38"/>
      <c r="X38"/>
      <c r="Y38"/>
      <c r="Z38"/>
      <c r="AA38"/>
    </row>
  </sheetData>
  <mergeCells count="5">
    <mergeCell ref="C3:F3"/>
    <mergeCell ref="G3:J3"/>
    <mergeCell ref="K3:N3"/>
    <mergeCell ref="O3:R3"/>
    <mergeCell ref="S3:V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"/>
  <sheetViews>
    <sheetView showGridLines="0" workbookViewId="0">
      <selection activeCell="J6" sqref="J6"/>
    </sheetView>
  </sheetViews>
  <sheetFormatPr defaultRowHeight="15" x14ac:dyDescent="0.25"/>
  <cols>
    <col min="1" max="1" width="75.85546875" bestFit="1" customWidth="1"/>
    <col min="2" max="2" width="4" customWidth="1"/>
    <col min="3" max="12" width="10.7109375" customWidth="1"/>
    <col min="13" max="13" width="16.140625" style="16" bestFit="1" customWidth="1"/>
    <col min="14" max="14" width="6.7109375" bestFit="1" customWidth="1"/>
    <col min="15" max="15" width="9" bestFit="1" customWidth="1"/>
  </cols>
  <sheetData>
    <row r="1" spans="1:25" ht="46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25" ht="19.5" thickBot="1" x14ac:dyDescent="0.35">
      <c r="A2" s="64" t="s">
        <v>64</v>
      </c>
      <c r="D2" s="16"/>
      <c r="E2" s="16"/>
      <c r="F2" s="16"/>
      <c r="G2" s="16"/>
      <c r="H2" s="16"/>
      <c r="I2" s="16"/>
      <c r="J2" s="16"/>
      <c r="K2" s="16"/>
      <c r="L2" s="16"/>
      <c r="M2"/>
    </row>
    <row r="3" spans="1:25" ht="15.75" thickBot="1" x14ac:dyDescent="0.3">
      <c r="C3" s="127">
        <v>2015</v>
      </c>
      <c r="D3" s="128"/>
      <c r="E3" s="128"/>
      <c r="F3" s="129"/>
      <c r="G3" s="127">
        <v>2016</v>
      </c>
      <c r="H3" s="128"/>
      <c r="I3" s="128"/>
      <c r="J3" s="129"/>
      <c r="K3" s="127">
        <v>2017</v>
      </c>
      <c r="L3" s="129"/>
      <c r="M3"/>
    </row>
    <row r="4" spans="1:25" ht="15.75" thickBot="1" x14ac:dyDescent="0.3">
      <c r="A4" s="3" t="s">
        <v>23</v>
      </c>
      <c r="B4" s="4"/>
      <c r="C4" s="59" t="s">
        <v>17</v>
      </c>
      <c r="D4" s="60" t="s">
        <v>18</v>
      </c>
      <c r="E4" s="60" t="s">
        <v>19</v>
      </c>
      <c r="F4" s="61" t="s">
        <v>20</v>
      </c>
      <c r="G4" s="59" t="s">
        <v>17</v>
      </c>
      <c r="H4" s="60" t="s">
        <v>18</v>
      </c>
      <c r="I4" s="60" t="s">
        <v>19</v>
      </c>
      <c r="J4" s="61" t="s">
        <v>20</v>
      </c>
      <c r="K4" s="72" t="s">
        <v>17</v>
      </c>
      <c r="L4" s="73" t="s">
        <v>18</v>
      </c>
      <c r="M4" s="89"/>
    </row>
    <row r="5" spans="1:25" x14ac:dyDescent="0.25">
      <c r="A5" s="11"/>
      <c r="B5" s="8"/>
      <c r="C5" s="5"/>
      <c r="D5" s="6"/>
      <c r="E5" s="6"/>
      <c r="F5" s="9"/>
      <c r="G5" s="5"/>
      <c r="H5" s="6"/>
      <c r="I5" s="6"/>
      <c r="J5" s="9"/>
      <c r="K5" s="5"/>
      <c r="L5" s="6"/>
      <c r="M5" s="7"/>
    </row>
    <row r="6" spans="1:25" x14ac:dyDescent="0.25">
      <c r="A6" t="s">
        <v>0</v>
      </c>
      <c r="C6" s="62">
        <v>329.1</v>
      </c>
      <c r="D6" s="17">
        <v>302.39999999999998</v>
      </c>
      <c r="E6" s="17">
        <v>298.8</v>
      </c>
      <c r="F6" s="57">
        <v>244.2</v>
      </c>
      <c r="G6" s="62">
        <v>192.5</v>
      </c>
      <c r="H6" s="17">
        <v>235.5</v>
      </c>
      <c r="I6" s="17">
        <v>240.3</v>
      </c>
      <c r="J6" s="57">
        <v>252.5</v>
      </c>
      <c r="K6" s="62">
        <v>331</v>
      </c>
      <c r="L6" s="17">
        <v>353.8</v>
      </c>
      <c r="M6" s="7"/>
    </row>
    <row r="7" spans="1:25" x14ac:dyDescent="0.25">
      <c r="A7" t="s">
        <v>1</v>
      </c>
      <c r="C7" s="62">
        <v>0</v>
      </c>
      <c r="D7" s="17">
        <v>0</v>
      </c>
      <c r="E7" s="17">
        <v>0</v>
      </c>
      <c r="F7" s="57">
        <v>0</v>
      </c>
      <c r="G7" s="62">
        <v>0</v>
      </c>
      <c r="H7" s="17">
        <v>0</v>
      </c>
      <c r="I7" s="17">
        <v>0</v>
      </c>
      <c r="J7" s="57">
        <v>0</v>
      </c>
      <c r="K7" s="62">
        <v>0</v>
      </c>
      <c r="L7" s="17">
        <v>0</v>
      </c>
      <c r="M7" s="7"/>
    </row>
    <row r="8" spans="1:25" x14ac:dyDescent="0.25">
      <c r="A8" t="s">
        <v>72</v>
      </c>
      <c r="C8" s="62"/>
      <c r="D8" s="17"/>
      <c r="E8" s="17"/>
      <c r="F8" s="57"/>
      <c r="G8" s="62"/>
      <c r="H8" s="17"/>
      <c r="I8" s="17"/>
      <c r="J8" s="57"/>
      <c r="K8" s="62"/>
      <c r="L8" s="17"/>
      <c r="M8" s="7"/>
    </row>
    <row r="9" spans="1:25" x14ac:dyDescent="0.25">
      <c r="A9" t="s">
        <v>2</v>
      </c>
      <c r="C9" s="7">
        <v>-156.5</v>
      </c>
      <c r="D9" s="8">
        <v>-143.6</v>
      </c>
      <c r="E9" s="8">
        <v>-147.6</v>
      </c>
      <c r="F9" s="10">
        <v>-110.29999999999998</v>
      </c>
      <c r="G9" s="7">
        <v>-105.4</v>
      </c>
      <c r="H9" s="8">
        <v>-123</v>
      </c>
      <c r="I9" s="8">
        <v>-117.1</v>
      </c>
      <c r="J9" s="10">
        <v>-111.39999999999998</v>
      </c>
      <c r="K9" s="7">
        <v>-173</v>
      </c>
      <c r="L9" s="8">
        <v>-162.30000000000001</v>
      </c>
      <c r="M9" s="7"/>
    </row>
    <row r="10" spans="1:25" s="1" customFormat="1" x14ac:dyDescent="0.25">
      <c r="A10" s="36" t="s">
        <v>3</v>
      </c>
      <c r="B10" s="36"/>
      <c r="C10" s="37">
        <v>172.60000000000002</v>
      </c>
      <c r="D10" s="36">
        <v>158.79999999999998</v>
      </c>
      <c r="E10" s="36">
        <v>151.20000000000002</v>
      </c>
      <c r="F10" s="38">
        <v>133.9</v>
      </c>
      <c r="G10" s="37">
        <v>87.1</v>
      </c>
      <c r="H10" s="36">
        <v>112.5</v>
      </c>
      <c r="I10" s="36">
        <v>123.20000000000002</v>
      </c>
      <c r="J10" s="36">
        <v>141.10000000000002</v>
      </c>
      <c r="K10" s="41">
        <v>158</v>
      </c>
      <c r="L10" s="36">
        <v>191.5</v>
      </c>
      <c r="M10" s="7"/>
      <c r="N10"/>
      <c r="O10"/>
      <c r="P10"/>
      <c r="Q10"/>
      <c r="R10"/>
      <c r="S10"/>
      <c r="T10"/>
      <c r="U10"/>
      <c r="V10"/>
      <c r="W10"/>
      <c r="X10"/>
      <c r="Y10"/>
    </row>
    <row r="11" spans="1:25" ht="6.75" customHeight="1" x14ac:dyDescent="0.25">
      <c r="C11" s="7"/>
      <c r="D11" s="8"/>
      <c r="E11" s="8"/>
      <c r="F11" s="10"/>
      <c r="G11" s="7"/>
      <c r="H11" s="8"/>
      <c r="I11" s="8"/>
      <c r="J11" s="10"/>
      <c r="K11" s="7"/>
      <c r="L11" s="8"/>
      <c r="M11" s="7"/>
    </row>
    <row r="12" spans="1:25" x14ac:dyDescent="0.25">
      <c r="A12" t="s">
        <v>4</v>
      </c>
      <c r="C12" s="7">
        <v>1.4</v>
      </c>
      <c r="D12" s="17">
        <v>1.4</v>
      </c>
      <c r="E12" s="17">
        <v>1.9</v>
      </c>
      <c r="F12" s="10">
        <v>1.6000000000000005</v>
      </c>
      <c r="G12" s="7">
        <v>1.8</v>
      </c>
      <c r="H12" s="17">
        <v>4.9000000000000004</v>
      </c>
      <c r="I12" s="8">
        <v>2.5</v>
      </c>
      <c r="J12" s="10">
        <v>3.4000000000000004</v>
      </c>
      <c r="K12" s="7">
        <v>2.9</v>
      </c>
      <c r="L12" s="17">
        <v>3.1</v>
      </c>
      <c r="M12" s="7"/>
    </row>
    <row r="13" spans="1:25" x14ac:dyDescent="0.25">
      <c r="A13" t="s">
        <v>5</v>
      </c>
      <c r="C13" s="62">
        <v>-138</v>
      </c>
      <c r="D13" s="17">
        <v>-121</v>
      </c>
      <c r="E13" s="17">
        <v>-129.69999999999999</v>
      </c>
      <c r="F13" s="57">
        <v>-261.2</v>
      </c>
      <c r="G13" s="62">
        <v>-81.7</v>
      </c>
      <c r="H13" s="17">
        <v>-100</v>
      </c>
      <c r="I13" s="17">
        <v>-107.6</v>
      </c>
      <c r="J13" s="57">
        <v>-127.50000000000006</v>
      </c>
      <c r="K13" s="62">
        <v>-150.69999999999999</v>
      </c>
      <c r="L13" s="17">
        <v>-179.6</v>
      </c>
      <c r="M13" s="7"/>
    </row>
    <row r="14" spans="1:25" x14ac:dyDescent="0.25">
      <c r="A14" t="s">
        <v>6</v>
      </c>
      <c r="C14" s="62">
        <v>-12.4</v>
      </c>
      <c r="D14" s="17">
        <v>-12.8</v>
      </c>
      <c r="E14" s="17">
        <v>-12.2</v>
      </c>
      <c r="F14" s="57">
        <v>-14.100000000000001</v>
      </c>
      <c r="G14" s="62">
        <v>-11</v>
      </c>
      <c r="H14" s="17">
        <v>-12.8</v>
      </c>
      <c r="I14" s="17">
        <v>-11.2</v>
      </c>
      <c r="J14" s="57">
        <v>-11.600000000000001</v>
      </c>
      <c r="K14" s="62">
        <v>-8.1</v>
      </c>
      <c r="L14" s="17">
        <v>-8.1999999999999993</v>
      </c>
      <c r="M14" s="7"/>
    </row>
    <row r="15" spans="1:25" s="1" customFormat="1" x14ac:dyDescent="0.25">
      <c r="A15" s="36" t="s">
        <v>7</v>
      </c>
      <c r="B15" s="36"/>
      <c r="C15" s="37">
        <v>23.60000000000003</v>
      </c>
      <c r="D15" s="36">
        <v>26.399999999999988</v>
      </c>
      <c r="E15" s="36">
        <v>11.200000000000035</v>
      </c>
      <c r="F15" s="38">
        <v>-139.79999999999998</v>
      </c>
      <c r="G15" s="37">
        <v>-3.8000000000000114</v>
      </c>
      <c r="H15" s="36">
        <v>4.600000000000005</v>
      </c>
      <c r="I15" s="36">
        <v>6.9000000000000234</v>
      </c>
      <c r="J15" s="36">
        <v>5.3999999999999702</v>
      </c>
      <c r="K15" s="37">
        <v>2.1000000000000174</v>
      </c>
      <c r="L15" s="36">
        <v>6.8000000000000007</v>
      </c>
      <c r="M15" s="7"/>
      <c r="N15"/>
      <c r="O15"/>
      <c r="P15"/>
      <c r="Q15"/>
      <c r="R15"/>
      <c r="S15"/>
      <c r="T15"/>
      <c r="U15"/>
      <c r="V15"/>
      <c r="W15"/>
      <c r="X15"/>
      <c r="Y15"/>
    </row>
    <row r="16" spans="1:25" ht="6.75" customHeight="1" x14ac:dyDescent="0.25">
      <c r="C16" s="7"/>
      <c r="D16" s="8"/>
      <c r="E16" s="8"/>
      <c r="F16" s="10"/>
      <c r="G16" s="7"/>
      <c r="H16" s="8"/>
      <c r="I16" s="8"/>
      <c r="J16" s="10"/>
      <c r="K16" s="7"/>
      <c r="L16" s="8"/>
      <c r="M16" s="7"/>
    </row>
    <row r="17" spans="1:25" x14ac:dyDescent="0.25">
      <c r="A17" t="s">
        <v>8</v>
      </c>
      <c r="C17" s="7">
        <v>-8.4</v>
      </c>
      <c r="D17" s="8">
        <v>-9.1</v>
      </c>
      <c r="E17" s="8">
        <v>-11.6</v>
      </c>
      <c r="F17" s="10">
        <v>-10.000000000000002</v>
      </c>
      <c r="G17" s="7">
        <v>-8.6999999999999993</v>
      </c>
      <c r="H17" s="8">
        <v>-9.1</v>
      </c>
      <c r="I17" s="8">
        <v>-9.1</v>
      </c>
      <c r="J17" s="10">
        <v>-10.100000000000001</v>
      </c>
      <c r="K17" s="7">
        <v>-8.4</v>
      </c>
      <c r="L17" s="8">
        <v>-9.4</v>
      </c>
      <c r="M17" s="7"/>
    </row>
    <row r="18" spans="1:25" s="1" customFormat="1" x14ac:dyDescent="0.25">
      <c r="A18" s="36" t="s">
        <v>9</v>
      </c>
      <c r="B18" s="36"/>
      <c r="C18" s="37">
        <v>15.200000000000029</v>
      </c>
      <c r="D18" s="36">
        <v>17.29999999999999</v>
      </c>
      <c r="E18" s="36">
        <v>-0.39999999999996483</v>
      </c>
      <c r="F18" s="38">
        <v>-149.79999999999998</v>
      </c>
      <c r="G18" s="37">
        <v>-12.500000000000011</v>
      </c>
      <c r="H18" s="36">
        <v>-4.4999999999999947</v>
      </c>
      <c r="I18" s="36">
        <v>-2.1999999999999762</v>
      </c>
      <c r="J18" s="36">
        <v>-4.7000000000000313</v>
      </c>
      <c r="K18" s="37">
        <v>-6.2999999999999829</v>
      </c>
      <c r="L18" s="36">
        <v>-2.5999999999999996</v>
      </c>
      <c r="M18" s="7"/>
      <c r="N18"/>
      <c r="O18"/>
      <c r="P18"/>
      <c r="Q18"/>
      <c r="R18"/>
      <c r="S18"/>
      <c r="T18"/>
      <c r="U18"/>
      <c r="V18"/>
      <c r="W18"/>
      <c r="X18"/>
      <c r="Y18"/>
    </row>
    <row r="19" spans="1:25" ht="6.75" customHeight="1" x14ac:dyDescent="0.25">
      <c r="C19" s="7"/>
      <c r="D19" s="8"/>
      <c r="E19" s="8"/>
      <c r="F19" s="10"/>
      <c r="G19" s="7"/>
      <c r="H19" s="8"/>
      <c r="I19" s="8"/>
      <c r="J19" s="10"/>
      <c r="K19" s="7"/>
      <c r="L19" s="8"/>
      <c r="M19" s="7"/>
    </row>
    <row r="20" spans="1:25" x14ac:dyDescent="0.25">
      <c r="A20" t="s">
        <v>25</v>
      </c>
      <c r="C20" s="7">
        <v>0</v>
      </c>
      <c r="D20" s="8">
        <v>-3.8</v>
      </c>
      <c r="E20" s="8">
        <v>-3.2</v>
      </c>
      <c r="F20" s="10">
        <v>-31.099999999999998</v>
      </c>
      <c r="G20" s="7">
        <v>0.8</v>
      </c>
      <c r="H20" s="8">
        <v>-33.799999999999997</v>
      </c>
      <c r="I20" s="8">
        <v>0</v>
      </c>
      <c r="J20" s="10">
        <v>-5.3999999999999986</v>
      </c>
      <c r="K20" s="7">
        <v>0</v>
      </c>
      <c r="L20" s="8">
        <v>0</v>
      </c>
      <c r="M20" s="7"/>
    </row>
    <row r="21" spans="1:25" x14ac:dyDescent="0.25">
      <c r="A21" t="s">
        <v>26</v>
      </c>
      <c r="C21" s="7">
        <v>-9</v>
      </c>
      <c r="D21" s="8">
        <v>-8.3000000000000007</v>
      </c>
      <c r="E21" s="8">
        <v>-8.6999999999999993</v>
      </c>
      <c r="F21" s="10">
        <v>-189</v>
      </c>
      <c r="G21" s="7">
        <v>-5.0999999999999996</v>
      </c>
      <c r="H21" s="8">
        <v>-4.9000000000000004</v>
      </c>
      <c r="I21" s="8">
        <v>-3.6</v>
      </c>
      <c r="J21" s="10">
        <v>-3.4000000000000004</v>
      </c>
      <c r="K21" s="7">
        <v>-3.4</v>
      </c>
      <c r="L21" s="8">
        <v>-3.2</v>
      </c>
      <c r="M21" s="7"/>
    </row>
    <row r="22" spans="1:25" x14ac:dyDescent="0.25">
      <c r="A22" t="s">
        <v>10</v>
      </c>
      <c r="C22" s="7">
        <v>-1.7</v>
      </c>
      <c r="D22" s="17">
        <v>-1.2</v>
      </c>
      <c r="E22" s="17">
        <v>-1.1000000000000001</v>
      </c>
      <c r="F22" s="10">
        <v>-18.8</v>
      </c>
      <c r="G22" s="7">
        <v>-0.2</v>
      </c>
      <c r="H22" s="17">
        <v>0.7</v>
      </c>
      <c r="I22" s="17">
        <v>0.3</v>
      </c>
      <c r="J22" s="10">
        <v>-1.0999999999999999</v>
      </c>
      <c r="K22" s="7">
        <v>0.2</v>
      </c>
      <c r="L22" s="17">
        <v>-0.3</v>
      </c>
      <c r="M22" s="7"/>
    </row>
    <row r="23" spans="1:25" s="1" customFormat="1" x14ac:dyDescent="0.25">
      <c r="A23" s="36" t="s">
        <v>11</v>
      </c>
      <c r="B23" s="36"/>
      <c r="C23" s="37">
        <v>4.5000000000000293</v>
      </c>
      <c r="D23" s="36">
        <v>3.9999999999999885</v>
      </c>
      <c r="E23" s="36">
        <v>-13.399999999999965</v>
      </c>
      <c r="F23" s="38">
        <v>-388.7</v>
      </c>
      <c r="G23" s="37">
        <v>-17.000000000000011</v>
      </c>
      <c r="H23" s="36">
        <v>-42.499999999999986</v>
      </c>
      <c r="I23" s="36">
        <v>-5.499999999999976</v>
      </c>
      <c r="J23" s="36">
        <v>-14.60000000000003</v>
      </c>
      <c r="K23" s="37">
        <v>-9.499999999999984</v>
      </c>
      <c r="L23" s="36">
        <v>-6.1</v>
      </c>
      <c r="M23" s="7"/>
      <c r="N23"/>
      <c r="O23"/>
      <c r="P23"/>
      <c r="Q23"/>
      <c r="R23"/>
      <c r="S23"/>
      <c r="T23"/>
      <c r="U23"/>
      <c r="V23"/>
      <c r="W23"/>
      <c r="X23"/>
      <c r="Y23"/>
    </row>
    <row r="24" spans="1:25" ht="6.75" customHeight="1" x14ac:dyDescent="0.25">
      <c r="C24" s="7"/>
      <c r="D24" s="8"/>
      <c r="E24" s="8"/>
      <c r="F24" s="10"/>
      <c r="G24" s="7"/>
      <c r="H24" s="8"/>
      <c r="I24" s="8"/>
      <c r="J24" s="10"/>
      <c r="K24" s="7"/>
      <c r="L24" s="8"/>
      <c r="M24" s="7"/>
    </row>
    <row r="25" spans="1:25" ht="15" customHeight="1" x14ac:dyDescent="0.25">
      <c r="A25" t="s">
        <v>24</v>
      </c>
      <c r="C25" s="7">
        <v>9.9</v>
      </c>
      <c r="D25" s="17">
        <v>12.6</v>
      </c>
      <c r="E25" s="17">
        <v>-4.5999999999999996</v>
      </c>
      <c r="F25" s="10">
        <v>-8.7000000000000011</v>
      </c>
      <c r="G25" s="7">
        <v>9.1</v>
      </c>
      <c r="H25" s="17">
        <v>13.4</v>
      </c>
      <c r="I25" s="17">
        <v>3.4</v>
      </c>
      <c r="J25" s="10">
        <v>8.6000000000000014</v>
      </c>
      <c r="K25" s="7">
        <v>0</v>
      </c>
      <c r="L25" s="17">
        <v>0</v>
      </c>
      <c r="M25" s="7"/>
    </row>
    <row r="26" spans="1:25" x14ac:dyDescent="0.25">
      <c r="A26" t="s">
        <v>12</v>
      </c>
      <c r="C26" s="7">
        <v>0</v>
      </c>
      <c r="D26" s="17">
        <v>-0.3</v>
      </c>
      <c r="E26" s="17">
        <v>0.2</v>
      </c>
      <c r="F26" s="10">
        <v>3.3</v>
      </c>
      <c r="G26" s="7">
        <v>0.8</v>
      </c>
      <c r="H26" s="17">
        <v>0.8</v>
      </c>
      <c r="I26" s="17">
        <v>1.3</v>
      </c>
      <c r="J26" s="10">
        <v>1.5</v>
      </c>
      <c r="K26" s="7">
        <v>3</v>
      </c>
      <c r="L26" s="17">
        <v>3.5</v>
      </c>
      <c r="M26" s="7"/>
    </row>
    <row r="27" spans="1:25" x14ac:dyDescent="0.25">
      <c r="A27" t="s">
        <v>13</v>
      </c>
      <c r="C27" s="7">
        <v>0</v>
      </c>
      <c r="D27" s="17">
        <v>-1.8</v>
      </c>
      <c r="E27" s="17">
        <v>-3.1</v>
      </c>
      <c r="F27" s="10">
        <v>-3.9000000000000008</v>
      </c>
      <c r="G27" s="7">
        <v>-2.1</v>
      </c>
      <c r="H27" s="17">
        <v>-2.2999999999999998</v>
      </c>
      <c r="I27" s="17">
        <v>-3.6</v>
      </c>
      <c r="J27" s="10">
        <v>-3.6999999999999993</v>
      </c>
      <c r="K27" s="7">
        <v>-2</v>
      </c>
      <c r="L27" s="17">
        <v>-3.2</v>
      </c>
      <c r="M27" s="7"/>
    </row>
    <row r="28" spans="1:25" s="1" customFormat="1" x14ac:dyDescent="0.25">
      <c r="A28" s="36" t="s">
        <v>14</v>
      </c>
      <c r="B28" s="36"/>
      <c r="C28" s="37">
        <v>14.400000000000031</v>
      </c>
      <c r="D28" s="36">
        <v>14.499999999999986</v>
      </c>
      <c r="E28" s="36">
        <v>-20.899999999999967</v>
      </c>
      <c r="F28" s="38">
        <v>-397.99999999999994</v>
      </c>
      <c r="G28" s="37">
        <v>-9.2000000000000117</v>
      </c>
      <c r="H28" s="36">
        <v>-30.599999999999987</v>
      </c>
      <c r="I28" s="36">
        <v>-4.3999999999999764</v>
      </c>
      <c r="J28" s="36">
        <v>-8.2000000000000277</v>
      </c>
      <c r="K28" s="37">
        <v>-8.499999999999984</v>
      </c>
      <c r="L28" s="36">
        <v>-5.8</v>
      </c>
      <c r="M28" s="7"/>
      <c r="N28"/>
      <c r="O28"/>
      <c r="P28"/>
      <c r="Q28"/>
      <c r="R28"/>
      <c r="S28"/>
      <c r="T28"/>
      <c r="U28"/>
      <c r="V28"/>
      <c r="W28"/>
      <c r="X28"/>
      <c r="Y28"/>
    </row>
    <row r="29" spans="1:25" ht="6.75" customHeight="1" x14ac:dyDescent="0.25">
      <c r="C29" s="7"/>
      <c r="D29" s="8"/>
      <c r="E29" s="8"/>
      <c r="F29" s="10"/>
      <c r="G29" s="7"/>
      <c r="H29" s="8"/>
      <c r="I29" s="8"/>
      <c r="J29" s="10"/>
      <c r="K29" s="7"/>
      <c r="L29" s="8"/>
      <c r="M29" s="7"/>
    </row>
    <row r="30" spans="1:25" x14ac:dyDescent="0.25">
      <c r="A30" t="s">
        <v>15</v>
      </c>
      <c r="C30" s="7">
        <v>-0.8</v>
      </c>
      <c r="D30" s="17">
        <v>-1.5</v>
      </c>
      <c r="E30" s="17">
        <v>-1.2</v>
      </c>
      <c r="F30" s="10">
        <v>1</v>
      </c>
      <c r="G30" s="7">
        <v>-0.7</v>
      </c>
      <c r="H30" s="17">
        <v>-0.7</v>
      </c>
      <c r="I30" s="17">
        <v>-0.6</v>
      </c>
      <c r="J30" s="10">
        <v>-1</v>
      </c>
      <c r="K30" s="7">
        <v>-0.9</v>
      </c>
      <c r="L30" s="17">
        <v>-0.8</v>
      </c>
      <c r="M30" s="7"/>
    </row>
    <row r="31" spans="1:25" s="1" customFormat="1" x14ac:dyDescent="0.25">
      <c r="A31" s="30" t="s">
        <v>16</v>
      </c>
      <c r="B31" s="30"/>
      <c r="C31" s="31">
        <v>13.60000000000003</v>
      </c>
      <c r="D31" s="30">
        <v>12.999999999999986</v>
      </c>
      <c r="E31" s="30">
        <v>-22.099999999999966</v>
      </c>
      <c r="F31" s="32">
        <v>-396.99999999999994</v>
      </c>
      <c r="G31" s="31">
        <v>-9.900000000000011</v>
      </c>
      <c r="H31" s="30">
        <v>-31.299999999999986</v>
      </c>
      <c r="I31" s="30">
        <v>-4.999999999999976</v>
      </c>
      <c r="J31" s="30">
        <v>-9.2000000000000277</v>
      </c>
      <c r="K31" s="31">
        <v>-9.3999999999999844</v>
      </c>
      <c r="L31" s="30">
        <v>-6.6</v>
      </c>
      <c r="M31" s="7"/>
      <c r="N31"/>
      <c r="O31"/>
      <c r="P31"/>
      <c r="Q31"/>
      <c r="R31"/>
      <c r="S31"/>
      <c r="T31"/>
      <c r="U31"/>
      <c r="V31"/>
      <c r="W31"/>
      <c r="X31"/>
      <c r="Y31"/>
    </row>
    <row r="32" spans="1:25" x14ac:dyDescent="0.25">
      <c r="C32" s="7"/>
      <c r="D32" s="8"/>
      <c r="E32" s="8"/>
      <c r="F32" s="10"/>
      <c r="G32" s="7"/>
      <c r="H32" s="8"/>
      <c r="I32" s="8"/>
      <c r="J32" s="10"/>
      <c r="K32" s="7"/>
      <c r="L32" s="8"/>
      <c r="M32" s="7"/>
    </row>
    <row r="33" spans="1:25" hidden="1" x14ac:dyDescent="0.25">
      <c r="A33" t="s">
        <v>21</v>
      </c>
      <c r="C33" s="7"/>
      <c r="D33" s="8"/>
      <c r="E33" s="8"/>
      <c r="F33" s="10"/>
      <c r="G33" s="7"/>
      <c r="H33" s="8"/>
      <c r="I33" s="8"/>
      <c r="J33" s="10"/>
      <c r="K33" s="7"/>
      <c r="L33" s="8"/>
      <c r="M33" s="7"/>
    </row>
    <row r="34" spans="1:25" hidden="1" x14ac:dyDescent="0.25">
      <c r="A34" t="s">
        <v>25</v>
      </c>
      <c r="C34" s="21"/>
      <c r="D34" s="15"/>
      <c r="E34" s="15"/>
      <c r="F34" s="27"/>
      <c r="G34" s="21"/>
      <c r="H34" s="15"/>
      <c r="I34" s="15"/>
      <c r="J34" s="27"/>
      <c r="K34" s="21"/>
      <c r="L34" s="15"/>
      <c r="M34" s="7"/>
    </row>
    <row r="35" spans="1:25" hidden="1" x14ac:dyDescent="0.25">
      <c r="A35" t="s">
        <v>27</v>
      </c>
      <c r="C35" s="21"/>
      <c r="D35" s="15"/>
      <c r="E35" s="15"/>
      <c r="F35" s="27"/>
      <c r="G35" s="21"/>
      <c r="H35" s="15"/>
      <c r="I35" s="15"/>
      <c r="J35" s="27"/>
      <c r="K35" s="21"/>
      <c r="L35" s="15"/>
      <c r="M35" s="7"/>
    </row>
    <row r="36" spans="1:25" hidden="1" x14ac:dyDescent="0.25">
      <c r="A36" t="s">
        <v>24</v>
      </c>
      <c r="C36" s="21"/>
      <c r="D36" s="15"/>
      <c r="E36" s="15"/>
      <c r="F36" s="27"/>
      <c r="G36" s="26"/>
      <c r="H36" s="28"/>
      <c r="I36" s="28"/>
      <c r="J36" s="29"/>
      <c r="K36" s="26"/>
      <c r="L36" s="28"/>
      <c r="M36" s="7"/>
    </row>
    <row r="37" spans="1:25" s="1" customFormat="1" x14ac:dyDescent="0.25">
      <c r="A37" s="30" t="s">
        <v>22</v>
      </c>
      <c r="B37" s="30"/>
      <c r="C37" s="31"/>
      <c r="D37" s="30"/>
      <c r="E37" s="30"/>
      <c r="F37" s="32"/>
      <c r="G37" s="42">
        <v>-19.8</v>
      </c>
      <c r="H37" s="69">
        <v>-10.9</v>
      </c>
      <c r="I37" s="69">
        <v>-8.1</v>
      </c>
      <c r="J37" s="69">
        <v>-12.7</v>
      </c>
      <c r="K37" s="42">
        <v>-9.3999999999999844</v>
      </c>
      <c r="L37" s="69">
        <v>-6.6</v>
      </c>
      <c r="M37" s="7"/>
      <c r="N37"/>
      <c r="O37"/>
      <c r="P37"/>
      <c r="Q37"/>
      <c r="R37"/>
      <c r="S37"/>
      <c r="T37"/>
      <c r="U37"/>
      <c r="V37"/>
      <c r="W37"/>
      <c r="X37"/>
      <c r="Y37"/>
    </row>
    <row r="38" spans="1:25" x14ac:dyDescent="0.25">
      <c r="G38" s="16"/>
      <c r="H38" s="22"/>
      <c r="I38" s="22"/>
      <c r="J38" s="22"/>
      <c r="K38" s="22"/>
      <c r="L38" s="22"/>
      <c r="M38"/>
    </row>
    <row r="39" spans="1:25" x14ac:dyDescent="0.25">
      <c r="M39"/>
    </row>
    <row r="40" spans="1:25" x14ac:dyDescent="0.25">
      <c r="M40"/>
    </row>
    <row r="41" spans="1:25" x14ac:dyDescent="0.25">
      <c r="M41"/>
    </row>
    <row r="42" spans="1:25" x14ac:dyDescent="0.25">
      <c r="M42"/>
    </row>
  </sheetData>
  <mergeCells count="3">
    <mergeCell ref="C3:F3"/>
    <mergeCell ref="G3:J3"/>
    <mergeCell ref="K3:L3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showGridLines="0" zoomScaleNormal="100" workbookViewId="0">
      <selection activeCell="J31" sqref="J31"/>
    </sheetView>
  </sheetViews>
  <sheetFormatPr defaultRowHeight="15" x14ac:dyDescent="0.25"/>
  <cols>
    <col min="1" max="1" width="75.85546875" bestFit="1" customWidth="1"/>
    <col min="2" max="2" width="8.5703125" customWidth="1"/>
    <col min="3" max="5" width="10.7109375" customWidth="1"/>
    <col min="15" max="18" width="0" hidden="1" customWidth="1"/>
  </cols>
  <sheetData>
    <row r="1" spans="1:17" ht="46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7" ht="19.5" thickBot="1" x14ac:dyDescent="0.35">
      <c r="A2" s="64" t="s">
        <v>76</v>
      </c>
    </row>
    <row r="3" spans="1:17" ht="15.75" thickBot="1" x14ac:dyDescent="0.3">
      <c r="C3" s="124">
        <v>2017</v>
      </c>
      <c r="D3" s="125"/>
      <c r="E3" s="124">
        <v>2018</v>
      </c>
      <c r="F3" s="125"/>
      <c r="G3" s="125"/>
      <c r="H3" s="126"/>
      <c r="I3" s="124">
        <v>2019</v>
      </c>
      <c r="J3" s="125"/>
      <c r="K3" s="125"/>
      <c r="L3" s="126"/>
    </row>
    <row r="4" spans="1:17" ht="15.75" thickBot="1" x14ac:dyDescent="0.3">
      <c r="A4" s="3" t="s">
        <v>23</v>
      </c>
      <c r="B4" s="4"/>
      <c r="C4" s="74" t="s">
        <v>19</v>
      </c>
      <c r="D4" s="80" t="s">
        <v>20</v>
      </c>
      <c r="E4" s="98" t="s">
        <v>17</v>
      </c>
      <c r="F4" s="99" t="s">
        <v>18</v>
      </c>
      <c r="G4" s="99" t="s">
        <v>19</v>
      </c>
      <c r="H4" s="100" t="s">
        <v>20</v>
      </c>
      <c r="I4" s="110" t="s">
        <v>17</v>
      </c>
      <c r="J4" s="111" t="s">
        <v>65</v>
      </c>
      <c r="K4" s="111" t="s">
        <v>19</v>
      </c>
      <c r="L4" s="112" t="s">
        <v>20</v>
      </c>
      <c r="O4" s="107" t="s">
        <v>68</v>
      </c>
      <c r="Q4" t="s">
        <v>69</v>
      </c>
    </row>
    <row r="5" spans="1:17" x14ac:dyDescent="0.25">
      <c r="A5" s="11"/>
      <c r="B5" s="8"/>
      <c r="C5" s="75"/>
      <c r="D5" s="6"/>
      <c r="E5" s="5"/>
      <c r="G5" s="8"/>
      <c r="H5" s="8"/>
      <c r="I5" s="5"/>
      <c r="J5" s="6"/>
      <c r="K5" s="6"/>
      <c r="L5" s="6"/>
      <c r="M5" s="7"/>
    </row>
    <row r="6" spans="1:17" x14ac:dyDescent="0.25">
      <c r="A6" t="s">
        <v>0</v>
      </c>
      <c r="C6" s="7">
        <v>10.3</v>
      </c>
      <c r="D6" s="8">
        <v>9.1999999999999993</v>
      </c>
      <c r="E6" s="7">
        <v>9.1999999999999993</v>
      </c>
      <c r="F6" s="17">
        <v>15.6</v>
      </c>
      <c r="G6" s="17">
        <v>12.4</v>
      </c>
      <c r="H6" s="8">
        <f>Q6-O6</f>
        <v>12.800000000000004</v>
      </c>
      <c r="I6" s="62">
        <v>20.399999999999999</v>
      </c>
      <c r="J6" s="17">
        <v>13.5</v>
      </c>
      <c r="K6" s="17"/>
      <c r="L6" s="8"/>
      <c r="M6" s="7"/>
      <c r="O6">
        <f>SUM(E6:G6)</f>
        <v>37.199999999999996</v>
      </c>
      <c r="Q6">
        <v>50</v>
      </c>
    </row>
    <row r="7" spans="1:17" x14ac:dyDescent="0.25">
      <c r="A7" t="s">
        <v>1</v>
      </c>
      <c r="C7" s="7">
        <v>38.799999999999997</v>
      </c>
      <c r="D7" s="8">
        <v>44.5</v>
      </c>
      <c r="E7" s="7">
        <v>39.299999999999997</v>
      </c>
      <c r="F7" s="17">
        <v>38.4</v>
      </c>
      <c r="G7" s="17">
        <v>38</v>
      </c>
      <c r="H7" s="8">
        <f>Q7-O7</f>
        <v>40.100000000000023</v>
      </c>
      <c r="I7" s="113">
        <v>30.9</v>
      </c>
      <c r="J7" s="119">
        <v>37</v>
      </c>
      <c r="K7" s="119"/>
      <c r="L7" s="119"/>
      <c r="M7" s="7"/>
      <c r="O7">
        <f t="shared" ref="O7:O36" si="0">SUM(E7:G7)</f>
        <v>115.69999999999999</v>
      </c>
      <c r="Q7">
        <v>155.80000000000001</v>
      </c>
    </row>
    <row r="8" spans="1:17" x14ac:dyDescent="0.25">
      <c r="A8" t="s">
        <v>72</v>
      </c>
      <c r="C8" s="7"/>
      <c r="D8" s="8"/>
      <c r="E8" s="7"/>
      <c r="F8" s="17"/>
      <c r="G8" s="17"/>
      <c r="H8" s="8"/>
      <c r="I8" s="113">
        <v>0.5</v>
      </c>
      <c r="J8" s="119">
        <v>0.5</v>
      </c>
      <c r="K8" s="119"/>
      <c r="L8" s="119"/>
      <c r="M8" s="7"/>
    </row>
    <row r="9" spans="1:17" x14ac:dyDescent="0.25">
      <c r="A9" t="s">
        <v>2</v>
      </c>
      <c r="C9" s="7">
        <v>-1.1000000000000001</v>
      </c>
      <c r="D9" s="8">
        <v>-0.1</v>
      </c>
      <c r="E9" s="18">
        <v>-0.2</v>
      </c>
      <c r="F9" s="84">
        <v>-0.1</v>
      </c>
      <c r="G9" s="84">
        <v>-0.2</v>
      </c>
      <c r="H9" s="4">
        <f>Q9-O9</f>
        <v>-0.19999999999999996</v>
      </c>
      <c r="I9" s="7">
        <v>-0.8</v>
      </c>
      <c r="J9" s="17">
        <v>-0.4</v>
      </c>
      <c r="K9" s="8"/>
      <c r="L9" s="8"/>
      <c r="M9" s="7"/>
      <c r="O9">
        <f t="shared" si="0"/>
        <v>-0.5</v>
      </c>
      <c r="Q9">
        <v>-0.7</v>
      </c>
    </row>
    <row r="10" spans="1:17" s="1" customFormat="1" x14ac:dyDescent="0.25">
      <c r="A10" s="36" t="s">
        <v>3</v>
      </c>
      <c r="B10" s="36"/>
      <c r="C10" s="37">
        <v>47.999999999999993</v>
      </c>
      <c r="D10" s="36">
        <v>53.6</v>
      </c>
      <c r="E10" s="39">
        <v>48.3</v>
      </c>
      <c r="F10" s="51">
        <f>SUM(F6:F9)</f>
        <v>53.9</v>
      </c>
      <c r="G10" s="51">
        <f>SUM(G6:G9)</f>
        <v>50.199999999999996</v>
      </c>
      <c r="H10" s="51">
        <f>SUM(H6:H9)</f>
        <v>52.700000000000024</v>
      </c>
      <c r="I10" s="37">
        <f>SUM(I6:I9)</f>
        <v>51</v>
      </c>
      <c r="J10" s="36">
        <v>50.6</v>
      </c>
      <c r="K10" s="36"/>
      <c r="L10" s="36"/>
      <c r="M10" s="81"/>
      <c r="O10">
        <f t="shared" si="0"/>
        <v>152.39999999999998</v>
      </c>
      <c r="Q10" s="1">
        <f>SUM(Q6:Q9)</f>
        <v>205.10000000000002</v>
      </c>
    </row>
    <row r="11" spans="1:17" ht="6.75" customHeight="1" x14ac:dyDescent="0.25">
      <c r="C11" s="7"/>
      <c r="D11" s="8"/>
      <c r="E11" s="7"/>
      <c r="G11" s="8"/>
      <c r="H11" s="8"/>
      <c r="I11" s="7"/>
      <c r="J11" s="8"/>
      <c r="K11" s="8"/>
      <c r="L11" s="8"/>
      <c r="M11" s="7"/>
    </row>
    <row r="12" spans="1:17" x14ac:dyDescent="0.25">
      <c r="A12" t="s">
        <v>4</v>
      </c>
      <c r="C12" s="62">
        <v>0.3</v>
      </c>
      <c r="D12" s="8">
        <v>0.1</v>
      </c>
      <c r="E12" s="7">
        <v>0.1</v>
      </c>
      <c r="F12" s="17">
        <v>0.1</v>
      </c>
      <c r="G12" s="17">
        <v>0.6</v>
      </c>
      <c r="H12" s="105">
        <f>Q12-O12</f>
        <v>1</v>
      </c>
      <c r="I12" s="7">
        <v>0.6</v>
      </c>
      <c r="J12" s="17">
        <v>0.4</v>
      </c>
      <c r="K12" s="8"/>
      <c r="L12" s="8"/>
      <c r="M12" s="7"/>
      <c r="O12">
        <f t="shared" si="0"/>
        <v>0.8</v>
      </c>
      <c r="Q12">
        <v>1.8</v>
      </c>
    </row>
    <row r="13" spans="1:17" x14ac:dyDescent="0.25">
      <c r="A13" t="s">
        <v>74</v>
      </c>
      <c r="C13" s="62">
        <v>-28.1</v>
      </c>
      <c r="D13" s="8">
        <v>-29.3</v>
      </c>
      <c r="E13" s="7">
        <v>-33.9</v>
      </c>
      <c r="F13" s="17">
        <v>-35.200000000000003</v>
      </c>
      <c r="G13" s="96">
        <v>-33</v>
      </c>
      <c r="H13" s="105">
        <f>Q13-O13</f>
        <v>-35</v>
      </c>
      <c r="I13" s="7">
        <v>-20.8</v>
      </c>
      <c r="J13" s="17">
        <v>-23.9</v>
      </c>
      <c r="K13" s="17"/>
      <c r="L13" s="8"/>
      <c r="M13" s="7"/>
      <c r="O13">
        <f t="shared" si="0"/>
        <v>-102.1</v>
      </c>
      <c r="Q13">
        <v>-137.1</v>
      </c>
    </row>
    <row r="14" spans="1:17" x14ac:dyDescent="0.25">
      <c r="A14" t="s">
        <v>6</v>
      </c>
      <c r="C14" s="62">
        <v>-8.1999999999999993</v>
      </c>
      <c r="D14" s="8">
        <v>-7.2</v>
      </c>
      <c r="E14" s="18">
        <v>-6.8</v>
      </c>
      <c r="F14" s="84">
        <v>-7.2</v>
      </c>
      <c r="G14" s="84">
        <v>-6.9</v>
      </c>
      <c r="H14" s="106">
        <f>Q14-O14</f>
        <v>-7.7000000000000028</v>
      </c>
      <c r="I14" s="7">
        <v>-6.9</v>
      </c>
      <c r="J14" s="17">
        <v>-6</v>
      </c>
      <c r="K14" s="17"/>
      <c r="L14" s="8"/>
      <c r="M14" s="7"/>
      <c r="O14">
        <f t="shared" si="0"/>
        <v>-20.9</v>
      </c>
      <c r="Q14">
        <v>-28.6</v>
      </c>
    </row>
    <row r="15" spans="1:17" s="1" customFormat="1" x14ac:dyDescent="0.25">
      <c r="A15" s="36" t="s">
        <v>7</v>
      </c>
      <c r="B15" s="36"/>
      <c r="C15" s="37">
        <v>11.999999999999989</v>
      </c>
      <c r="D15" s="36">
        <v>17.200000000000003</v>
      </c>
      <c r="E15" s="39">
        <v>7.7</v>
      </c>
      <c r="F15" s="51">
        <f>SUM(F10:F14)</f>
        <v>11.599999999999998</v>
      </c>
      <c r="G15" s="51">
        <f>SUM(G10:G14)</f>
        <v>10.899999999999997</v>
      </c>
      <c r="H15" s="51">
        <f>SUM(H10:H14)</f>
        <v>11.000000000000021</v>
      </c>
      <c r="I15" s="37">
        <f>SUM(I10:I14)</f>
        <v>23.9</v>
      </c>
      <c r="J15" s="36">
        <v>21.1</v>
      </c>
      <c r="K15" s="36"/>
      <c r="L15" s="36"/>
      <c r="M15" s="81"/>
      <c r="O15">
        <f t="shared" si="0"/>
        <v>30.199999999999996</v>
      </c>
      <c r="Q15" s="1">
        <f>SUM(Q10:Q14)</f>
        <v>41.200000000000038</v>
      </c>
    </row>
    <row r="16" spans="1:17" ht="6.75" customHeight="1" x14ac:dyDescent="0.25">
      <c r="C16" s="7"/>
      <c r="D16" s="8"/>
      <c r="E16" s="7"/>
      <c r="G16" s="8"/>
      <c r="H16" s="8"/>
      <c r="I16" s="7"/>
      <c r="J16" s="8"/>
      <c r="K16" s="8"/>
      <c r="L16" s="8"/>
      <c r="M16" s="7"/>
    </row>
    <row r="17" spans="1:17" x14ac:dyDescent="0.25">
      <c r="A17" t="s">
        <v>8</v>
      </c>
      <c r="C17" s="62">
        <v>-1.9</v>
      </c>
      <c r="D17" s="8">
        <v>-2.4</v>
      </c>
      <c r="E17" s="18">
        <v>-2.2000000000000002</v>
      </c>
      <c r="F17" s="84">
        <v>-2.1</v>
      </c>
      <c r="G17" s="84">
        <v>-2.2000000000000002</v>
      </c>
      <c r="H17" s="4">
        <f>Q17-O17</f>
        <v>-2.4999999999999991</v>
      </c>
      <c r="I17" s="7">
        <v>-3</v>
      </c>
      <c r="J17" s="17">
        <v>-2.2999999999999998</v>
      </c>
      <c r="K17" s="8"/>
      <c r="L17" s="8"/>
      <c r="M17" s="7"/>
      <c r="O17">
        <f t="shared" si="0"/>
        <v>-6.5000000000000009</v>
      </c>
      <c r="Q17">
        <v>-9</v>
      </c>
    </row>
    <row r="18" spans="1:17" s="1" customFormat="1" x14ac:dyDescent="0.25">
      <c r="A18" s="36" t="s">
        <v>9</v>
      </c>
      <c r="B18" s="36"/>
      <c r="C18" s="37">
        <v>10.099999999999989</v>
      </c>
      <c r="D18" s="36">
        <v>14.800000000000002</v>
      </c>
      <c r="E18" s="39">
        <v>5.5</v>
      </c>
      <c r="F18" s="51">
        <f>SUM(F15:F17)</f>
        <v>9.4999999999999982</v>
      </c>
      <c r="G18" s="51">
        <f>SUM(G15:G17)</f>
        <v>8.6999999999999957</v>
      </c>
      <c r="H18" s="51">
        <f>SUM(H15:H17)</f>
        <v>8.5000000000000213</v>
      </c>
      <c r="I18" s="37">
        <f>SUM(I15:I17)</f>
        <v>20.9</v>
      </c>
      <c r="J18" s="36">
        <v>18.8</v>
      </c>
      <c r="K18" s="36"/>
      <c r="L18" s="36"/>
      <c r="M18" s="81"/>
      <c r="O18">
        <f t="shared" si="0"/>
        <v>23.699999999999996</v>
      </c>
      <c r="Q18" s="1">
        <f>SUM(Q15:Q17)</f>
        <v>32.200000000000038</v>
      </c>
    </row>
    <row r="19" spans="1:17" ht="6.75" customHeight="1" x14ac:dyDescent="0.25">
      <c r="C19" s="7"/>
      <c r="D19" s="8"/>
      <c r="E19" s="7"/>
      <c r="G19" s="8"/>
      <c r="H19" s="8"/>
      <c r="I19" s="7"/>
      <c r="J19" s="8"/>
      <c r="K19" s="8"/>
      <c r="L19" s="8"/>
      <c r="M19" s="7"/>
    </row>
    <row r="20" spans="1:17" x14ac:dyDescent="0.25">
      <c r="A20" t="s">
        <v>25</v>
      </c>
      <c r="C20" s="7">
        <v>1.1000000000000001</v>
      </c>
      <c r="D20" s="8">
        <v>0</v>
      </c>
      <c r="E20" s="7">
        <v>9.1999999999999993</v>
      </c>
      <c r="F20" s="17">
        <v>-0.1</v>
      </c>
      <c r="G20" s="17">
        <v>2.4</v>
      </c>
      <c r="H20" s="8">
        <f>Q20-O20</f>
        <v>9.9999999999999645E-2</v>
      </c>
      <c r="I20" s="7">
        <v>-5.0999999999999996</v>
      </c>
      <c r="J20" s="17">
        <v>3.4</v>
      </c>
      <c r="K20" s="8"/>
      <c r="L20" s="8"/>
      <c r="M20" s="7"/>
      <c r="O20">
        <f t="shared" si="0"/>
        <v>11.5</v>
      </c>
      <c r="Q20">
        <v>11.6</v>
      </c>
    </row>
    <row r="21" spans="1:17" x14ac:dyDescent="0.25">
      <c r="A21" t="s">
        <v>26</v>
      </c>
      <c r="C21" s="7">
        <v>-3</v>
      </c>
      <c r="D21" s="8">
        <v>-3.1</v>
      </c>
      <c r="E21" s="7">
        <v>-3.2</v>
      </c>
      <c r="F21" s="17">
        <v>-3.2</v>
      </c>
      <c r="G21" s="17">
        <v>-3.6</v>
      </c>
      <c r="H21" s="8">
        <f>Q21-O21</f>
        <v>-3.5</v>
      </c>
      <c r="I21" s="7">
        <v>-15</v>
      </c>
      <c r="J21" s="17">
        <v>-16.2</v>
      </c>
      <c r="K21" s="8"/>
      <c r="L21" s="8"/>
      <c r="M21" s="7"/>
      <c r="O21">
        <f t="shared" si="0"/>
        <v>-10</v>
      </c>
      <c r="Q21">
        <v>-13.5</v>
      </c>
    </row>
    <row r="22" spans="1:17" x14ac:dyDescent="0.25">
      <c r="A22" t="s">
        <v>10</v>
      </c>
      <c r="C22" s="62">
        <v>-4.8</v>
      </c>
      <c r="D22" s="8">
        <v>0.6</v>
      </c>
      <c r="E22" s="18">
        <v>2.7</v>
      </c>
      <c r="F22" s="84">
        <v>0.5</v>
      </c>
      <c r="G22" s="84">
        <v>0.5</v>
      </c>
      <c r="H22" s="4">
        <f>Q22-O22</f>
        <v>0.29999999999999982</v>
      </c>
      <c r="I22" s="7">
        <v>0.6</v>
      </c>
      <c r="J22" s="17">
        <v>0.1</v>
      </c>
      <c r="K22" s="17"/>
      <c r="L22" s="8"/>
      <c r="M22" s="7"/>
      <c r="O22">
        <f t="shared" si="0"/>
        <v>3.7</v>
      </c>
      <c r="Q22">
        <v>4</v>
      </c>
    </row>
    <row r="23" spans="1:17" s="1" customFormat="1" x14ac:dyDescent="0.25">
      <c r="A23" s="36" t="s">
        <v>11</v>
      </c>
      <c r="B23" s="36"/>
      <c r="C23" s="37">
        <v>3.3999999999999888</v>
      </c>
      <c r="D23" s="36">
        <v>12.300000000000002</v>
      </c>
      <c r="E23" s="39">
        <v>14.2</v>
      </c>
      <c r="F23" s="51">
        <f>SUM(F18:F22)</f>
        <v>6.6999999999999984</v>
      </c>
      <c r="G23" s="93">
        <f>SUM(G18:G22)</f>
        <v>7.9999999999999964</v>
      </c>
      <c r="H23" s="93">
        <f>SUM(H18:H22)</f>
        <v>5.4000000000000208</v>
      </c>
      <c r="I23" s="37">
        <f>SUM(I18:I22)</f>
        <v>1.399999999999999</v>
      </c>
      <c r="J23" s="36">
        <v>6.1</v>
      </c>
      <c r="K23" s="36"/>
      <c r="L23" s="36"/>
      <c r="M23" s="81"/>
      <c r="O23">
        <f t="shared" si="0"/>
        <v>28.899999999999995</v>
      </c>
      <c r="Q23" s="1">
        <f>SUM(Q18:Q22)</f>
        <v>34.30000000000004</v>
      </c>
    </row>
    <row r="24" spans="1:17" ht="6.75" customHeight="1" x14ac:dyDescent="0.25">
      <c r="C24" s="7"/>
      <c r="D24" s="8"/>
      <c r="E24" s="7"/>
      <c r="G24" s="108"/>
      <c r="H24" s="8"/>
      <c r="I24" s="7"/>
      <c r="J24" s="8"/>
      <c r="K24" s="8"/>
      <c r="L24" s="8"/>
      <c r="M24" s="7"/>
    </row>
    <row r="25" spans="1:17" ht="15" customHeight="1" x14ac:dyDescent="0.25">
      <c r="A25" t="s">
        <v>24</v>
      </c>
      <c r="C25" s="62">
        <v>0</v>
      </c>
      <c r="D25" s="8">
        <v>0</v>
      </c>
      <c r="E25" s="7">
        <v>0</v>
      </c>
      <c r="F25" s="17">
        <v>0</v>
      </c>
      <c r="G25" s="17">
        <v>0</v>
      </c>
      <c r="H25" s="8">
        <f>Q25-O25</f>
        <v>0</v>
      </c>
      <c r="I25" s="7"/>
      <c r="J25" s="17"/>
      <c r="K25" s="17"/>
      <c r="L25" s="8"/>
      <c r="M25" s="7"/>
      <c r="O25">
        <f t="shared" si="0"/>
        <v>0</v>
      </c>
      <c r="Q25">
        <v>0</v>
      </c>
    </row>
    <row r="26" spans="1:17" x14ac:dyDescent="0.25">
      <c r="A26" t="s">
        <v>12</v>
      </c>
      <c r="C26" s="62">
        <v>0.8</v>
      </c>
      <c r="D26" s="8">
        <v>1.6</v>
      </c>
      <c r="E26" s="7">
        <v>2.5</v>
      </c>
      <c r="F26" s="17">
        <v>0.7</v>
      </c>
      <c r="G26" s="17">
        <v>1.7</v>
      </c>
      <c r="H26" s="105">
        <f>Q26-O26</f>
        <v>1</v>
      </c>
      <c r="I26" s="7">
        <v>1</v>
      </c>
      <c r="J26" s="17">
        <v>0.8</v>
      </c>
      <c r="K26" s="17"/>
      <c r="L26" s="8"/>
      <c r="M26" s="7"/>
      <c r="O26">
        <f t="shared" si="0"/>
        <v>4.9000000000000004</v>
      </c>
      <c r="Q26">
        <v>5.9</v>
      </c>
    </row>
    <row r="27" spans="1:17" x14ac:dyDescent="0.25">
      <c r="A27" t="s">
        <v>13</v>
      </c>
      <c r="C27" s="62">
        <v>-1.9</v>
      </c>
      <c r="D27" s="8">
        <v>-2.2000000000000002</v>
      </c>
      <c r="E27" s="18">
        <v>-1.9</v>
      </c>
      <c r="F27" s="84">
        <v>-4.0999999999999996</v>
      </c>
      <c r="G27" s="84">
        <v>-3.2</v>
      </c>
      <c r="H27" s="4">
        <f>Q27-O27</f>
        <v>-0.90000000000000036</v>
      </c>
      <c r="I27" s="7">
        <v>-6.8</v>
      </c>
      <c r="J27" s="17">
        <v>-5.8</v>
      </c>
      <c r="K27" s="17"/>
      <c r="L27" s="8"/>
      <c r="M27" s="7"/>
      <c r="O27">
        <f t="shared" si="0"/>
        <v>-9.1999999999999993</v>
      </c>
      <c r="Q27">
        <v>-10.1</v>
      </c>
    </row>
    <row r="28" spans="1:17" s="1" customFormat="1" x14ac:dyDescent="0.25">
      <c r="A28" s="36" t="s">
        <v>14</v>
      </c>
      <c r="B28" s="36"/>
      <c r="C28" s="37">
        <v>2.2999999999999887</v>
      </c>
      <c r="D28" s="36">
        <v>11.700000000000003</v>
      </c>
      <c r="E28" s="39">
        <v>14.799999999999999</v>
      </c>
      <c r="F28" s="51">
        <f>SUM(F23:F27)</f>
        <v>3.2999999999999989</v>
      </c>
      <c r="G28" s="51">
        <f>SUM(G23:G27)</f>
        <v>6.4999999999999956</v>
      </c>
      <c r="H28" s="51">
        <f>SUM(H23:H27)</f>
        <v>5.5000000000000204</v>
      </c>
      <c r="I28" s="37">
        <f>SUM(I23:I27)</f>
        <v>-4.4000000000000004</v>
      </c>
      <c r="J28" s="36">
        <v>1.1000000000000001</v>
      </c>
      <c r="K28" s="36"/>
      <c r="L28" s="36"/>
      <c r="M28" s="81"/>
      <c r="O28">
        <f t="shared" si="0"/>
        <v>24.599999999999994</v>
      </c>
      <c r="Q28" s="1">
        <f>SUM(Q23:Q27)</f>
        <v>30.100000000000037</v>
      </c>
    </row>
    <row r="29" spans="1:17" ht="6.75" customHeight="1" x14ac:dyDescent="0.25">
      <c r="C29" s="7"/>
      <c r="D29" s="8"/>
      <c r="E29" s="7"/>
      <c r="G29" s="8"/>
      <c r="H29" s="8"/>
      <c r="I29" s="7"/>
      <c r="J29" s="8"/>
      <c r="K29" s="8"/>
      <c r="L29" s="8"/>
      <c r="M29" s="7"/>
    </row>
    <row r="30" spans="1:17" x14ac:dyDescent="0.25">
      <c r="A30" t="s">
        <v>15</v>
      </c>
      <c r="C30" s="62">
        <v>0.9</v>
      </c>
      <c r="D30" s="8">
        <v>0</v>
      </c>
      <c r="E30" s="18">
        <v>-0.2</v>
      </c>
      <c r="F30" s="84">
        <v>-0.2</v>
      </c>
      <c r="G30" s="84">
        <v>-0.1</v>
      </c>
      <c r="H30" s="4">
        <f>Q30-O30</f>
        <v>-9.9999999999999978E-2</v>
      </c>
      <c r="I30" s="7">
        <v>-0.3</v>
      </c>
      <c r="J30" s="17">
        <v>-0.1</v>
      </c>
      <c r="K30" s="17"/>
      <c r="L30" s="8"/>
      <c r="M30" s="7"/>
      <c r="O30">
        <f t="shared" si="0"/>
        <v>-0.5</v>
      </c>
      <c r="Q30">
        <v>-0.6</v>
      </c>
    </row>
    <row r="31" spans="1:17" s="1" customFormat="1" x14ac:dyDescent="0.25">
      <c r="A31" s="30" t="s">
        <v>16</v>
      </c>
      <c r="B31" s="30"/>
      <c r="C31" s="31">
        <v>3.1999999999999886</v>
      </c>
      <c r="D31" s="30">
        <v>11.700000000000003</v>
      </c>
      <c r="E31" s="86">
        <v>14.6</v>
      </c>
      <c r="F31" s="87">
        <f>SUM(F28:F30)</f>
        <v>3.0999999999999988</v>
      </c>
      <c r="G31" s="87">
        <f>SUM(G28:G30)</f>
        <v>6.3999999999999959</v>
      </c>
      <c r="H31" s="87">
        <f>SUM(H28:H30)</f>
        <v>5.4000000000000208</v>
      </c>
      <c r="I31" s="31">
        <f>SUM(I28:I30)</f>
        <v>-4.7</v>
      </c>
      <c r="J31" s="30">
        <v>1</v>
      </c>
      <c r="K31" s="30"/>
      <c r="L31" s="30"/>
      <c r="M31" s="81"/>
      <c r="O31">
        <f t="shared" si="0"/>
        <v>24.099999999999994</v>
      </c>
      <c r="Q31" s="1">
        <f>SUM(Q28:Q30)</f>
        <v>29.500000000000036</v>
      </c>
    </row>
    <row r="32" spans="1:17" x14ac:dyDescent="0.25">
      <c r="C32" s="7"/>
      <c r="D32" s="8"/>
      <c r="E32" s="18"/>
      <c r="F32" s="4"/>
      <c r="G32" s="4"/>
      <c r="H32" s="4"/>
      <c r="I32" s="7"/>
      <c r="J32" s="8"/>
      <c r="K32" s="8"/>
      <c r="L32" s="8"/>
      <c r="M32" s="7"/>
    </row>
    <row r="33" spans="1:17" hidden="1" x14ac:dyDescent="0.25">
      <c r="A33" t="s">
        <v>21</v>
      </c>
      <c r="C33" s="7"/>
      <c r="D33" s="8"/>
      <c r="E33" s="7"/>
      <c r="G33" s="8"/>
      <c r="H33" s="8"/>
      <c r="I33" s="7"/>
      <c r="J33" s="8"/>
      <c r="K33" s="8"/>
      <c r="L33" s="8"/>
      <c r="M33" s="7"/>
      <c r="O33">
        <f t="shared" si="0"/>
        <v>0</v>
      </c>
    </row>
    <row r="34" spans="1:17" hidden="1" x14ac:dyDescent="0.25">
      <c r="A34" t="s">
        <v>25</v>
      </c>
      <c r="C34" s="7"/>
      <c r="D34" s="8"/>
      <c r="E34" s="7">
        <v>9.1999999999999993</v>
      </c>
      <c r="G34" s="8"/>
      <c r="H34" s="8"/>
      <c r="I34" s="7"/>
      <c r="J34" s="15"/>
      <c r="K34" s="15"/>
      <c r="L34" s="8"/>
      <c r="M34" s="7"/>
      <c r="O34">
        <f t="shared" si="0"/>
        <v>9.1999999999999993</v>
      </c>
    </row>
    <row r="35" spans="1:17" hidden="1" x14ac:dyDescent="0.25">
      <c r="A35" t="s">
        <v>27</v>
      </c>
      <c r="C35" s="7"/>
      <c r="D35" s="8"/>
      <c r="E35" s="7">
        <v>0</v>
      </c>
      <c r="G35" s="8"/>
      <c r="H35" s="8"/>
      <c r="I35" s="7"/>
      <c r="J35" s="15"/>
      <c r="K35" s="15"/>
      <c r="L35" s="8"/>
      <c r="M35" s="7"/>
      <c r="O35">
        <f t="shared" si="0"/>
        <v>0</v>
      </c>
    </row>
    <row r="36" spans="1:17" s="1" customFormat="1" x14ac:dyDescent="0.25">
      <c r="A36" s="30" t="s">
        <v>22</v>
      </c>
      <c r="B36" s="30"/>
      <c r="C36" s="31">
        <v>6.8</v>
      </c>
      <c r="D36" s="30">
        <v>11.7</v>
      </c>
      <c r="E36" s="86">
        <v>5.4</v>
      </c>
      <c r="F36" s="87">
        <f>F31-F20</f>
        <v>3.1999999999999988</v>
      </c>
      <c r="G36" s="94">
        <f>G31-G20</f>
        <v>3.999999999999996</v>
      </c>
      <c r="H36" s="94">
        <f>H31-H20</f>
        <v>5.3000000000000211</v>
      </c>
      <c r="I36" s="31">
        <f>I31-I20</f>
        <v>0.39999999999999947</v>
      </c>
      <c r="J36" s="30">
        <v>-2.4</v>
      </c>
      <c r="K36" s="30"/>
      <c r="L36" s="30"/>
      <c r="M36" s="81"/>
      <c r="O36">
        <f t="shared" si="0"/>
        <v>12.599999999999996</v>
      </c>
      <c r="Q36" s="1">
        <v>17.899999999999999</v>
      </c>
    </row>
    <row r="37" spans="1:17" x14ac:dyDescent="0.25">
      <c r="E37" s="16"/>
    </row>
  </sheetData>
  <mergeCells count="3">
    <mergeCell ref="C3:D3"/>
    <mergeCell ref="E3:H3"/>
    <mergeCell ref="I3:L3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showGridLines="0" workbookViewId="0">
      <selection activeCell="J38" sqref="J38"/>
    </sheetView>
  </sheetViews>
  <sheetFormatPr defaultRowHeight="15" x14ac:dyDescent="0.25"/>
  <cols>
    <col min="1" max="1" width="75.85546875" bestFit="1" customWidth="1"/>
    <col min="2" max="2" width="4" customWidth="1"/>
    <col min="3" max="3" width="10.7109375" style="16" customWidth="1"/>
    <col min="4" max="5" width="10.7109375" customWidth="1"/>
    <col min="7" max="7" width="9.140625" customWidth="1"/>
    <col min="15" max="17" width="0" hidden="1" customWidth="1"/>
  </cols>
  <sheetData>
    <row r="1" spans="1:18" ht="46.5" customHeight="1" x14ac:dyDescent="0.25">
      <c r="A1" s="4"/>
      <c r="B1" s="4"/>
      <c r="C1" s="84"/>
      <c r="D1" s="4"/>
      <c r="E1" s="4"/>
      <c r="F1" s="4"/>
      <c r="G1" s="4"/>
      <c r="H1" s="4"/>
      <c r="I1" s="4"/>
      <c r="J1" s="4"/>
      <c r="K1" s="4"/>
      <c r="L1" s="4"/>
    </row>
    <row r="2" spans="1:18" ht="19.5" thickBot="1" x14ac:dyDescent="0.35">
      <c r="A2" s="64" t="s">
        <v>77</v>
      </c>
    </row>
    <row r="3" spans="1:18" ht="15.75" thickBot="1" x14ac:dyDescent="0.3">
      <c r="C3" s="124">
        <v>2017</v>
      </c>
      <c r="D3" s="125"/>
      <c r="E3" s="124">
        <v>2018</v>
      </c>
      <c r="F3" s="125"/>
      <c r="G3" s="125"/>
      <c r="H3" s="126"/>
      <c r="I3" s="124">
        <v>2019</v>
      </c>
      <c r="J3" s="125"/>
      <c r="K3" s="125"/>
      <c r="L3" s="126"/>
    </row>
    <row r="4" spans="1:18" ht="15.75" thickBot="1" x14ac:dyDescent="0.3">
      <c r="A4" s="3" t="s">
        <v>23</v>
      </c>
      <c r="B4" s="4"/>
      <c r="C4" s="74" t="s">
        <v>19</v>
      </c>
      <c r="D4" s="80" t="s">
        <v>20</v>
      </c>
      <c r="E4" s="98" t="s">
        <v>17</v>
      </c>
      <c r="F4" s="99" t="s">
        <v>18</v>
      </c>
      <c r="G4" s="99" t="s">
        <v>19</v>
      </c>
      <c r="H4" s="100" t="s">
        <v>20</v>
      </c>
      <c r="I4" s="110" t="s">
        <v>17</v>
      </c>
      <c r="J4" s="111" t="s">
        <v>65</v>
      </c>
      <c r="K4" s="111" t="s">
        <v>19</v>
      </c>
      <c r="L4" s="112" t="s">
        <v>20</v>
      </c>
      <c r="O4" s="109" t="s">
        <v>68</v>
      </c>
      <c r="P4" s="104"/>
      <c r="Q4" s="104" t="s">
        <v>69</v>
      </c>
    </row>
    <row r="5" spans="1:18" x14ac:dyDescent="0.25">
      <c r="A5" s="11"/>
      <c r="B5" s="8"/>
      <c r="C5" s="76"/>
      <c r="D5" s="9"/>
      <c r="E5" s="5"/>
      <c r="F5" s="8"/>
      <c r="G5" s="8"/>
      <c r="H5" s="8"/>
      <c r="I5" s="5"/>
      <c r="J5" s="8"/>
      <c r="K5" s="8"/>
      <c r="L5" s="8"/>
      <c r="M5" s="7"/>
    </row>
    <row r="6" spans="1:18" x14ac:dyDescent="0.25">
      <c r="A6" t="s">
        <v>0</v>
      </c>
      <c r="C6" s="62">
        <v>347.9</v>
      </c>
      <c r="D6" s="57">
        <v>418.2</v>
      </c>
      <c r="E6" s="7">
        <v>480.5</v>
      </c>
      <c r="F6" s="17">
        <v>502.2</v>
      </c>
      <c r="G6" s="8">
        <v>495.3</v>
      </c>
      <c r="H6" s="8">
        <f>Q6-O6</f>
        <v>512.79999999999995</v>
      </c>
      <c r="I6" s="7">
        <v>510.6</v>
      </c>
      <c r="J6" s="17">
        <v>508.4</v>
      </c>
      <c r="K6" s="8"/>
      <c r="L6" s="8"/>
      <c r="M6" s="7"/>
      <c r="O6">
        <f>SUM(E6:G6)</f>
        <v>1478</v>
      </c>
      <c r="Q6">
        <v>1990.8</v>
      </c>
    </row>
    <row r="7" spans="1:18" x14ac:dyDescent="0.25">
      <c r="A7" t="s">
        <v>1</v>
      </c>
      <c r="C7" s="62">
        <v>0</v>
      </c>
      <c r="D7" s="57">
        <v>0</v>
      </c>
      <c r="E7" s="7">
        <v>0</v>
      </c>
      <c r="F7" s="17">
        <v>0</v>
      </c>
      <c r="G7" s="8">
        <v>0</v>
      </c>
      <c r="H7" s="8">
        <f>Q7-O7</f>
        <v>0</v>
      </c>
      <c r="I7" s="7">
        <v>0</v>
      </c>
      <c r="J7" s="17">
        <v>6.5</v>
      </c>
      <c r="K7" s="8"/>
      <c r="L7" s="8"/>
      <c r="M7" s="7"/>
      <c r="O7">
        <f t="shared" ref="O7:O37" si="0">SUM(E7:G7)</f>
        <v>0</v>
      </c>
      <c r="Q7">
        <v>0</v>
      </c>
    </row>
    <row r="8" spans="1:18" x14ac:dyDescent="0.25">
      <c r="A8" t="s">
        <v>72</v>
      </c>
      <c r="C8" s="62"/>
      <c r="D8" s="57"/>
      <c r="E8" s="7"/>
      <c r="F8" s="17"/>
      <c r="G8" s="8"/>
      <c r="H8" s="8"/>
      <c r="I8" s="7">
        <v>0</v>
      </c>
      <c r="J8" s="17">
        <v>0</v>
      </c>
      <c r="K8" s="8"/>
      <c r="L8" s="8"/>
      <c r="M8" s="7"/>
    </row>
    <row r="9" spans="1:18" x14ac:dyDescent="0.25">
      <c r="A9" t="s">
        <v>2</v>
      </c>
      <c r="C9" s="62">
        <v>-156.69999999999999</v>
      </c>
      <c r="D9" s="10">
        <v>-173.6</v>
      </c>
      <c r="E9" s="7">
        <v>-209</v>
      </c>
      <c r="F9" s="84">
        <v>-205.9</v>
      </c>
      <c r="G9" s="4">
        <v>-205.7</v>
      </c>
      <c r="H9" s="4">
        <f>Q9-O9</f>
        <v>-205.30000000000007</v>
      </c>
      <c r="I9" s="7">
        <v>-231.6</v>
      </c>
      <c r="J9" s="84">
        <v>-233.2</v>
      </c>
      <c r="K9" s="4"/>
      <c r="L9" s="4"/>
      <c r="M9" s="7"/>
      <c r="O9">
        <f t="shared" si="0"/>
        <v>-620.59999999999991</v>
      </c>
      <c r="Q9">
        <v>-825.9</v>
      </c>
    </row>
    <row r="10" spans="1:18" s="1" customFormat="1" x14ac:dyDescent="0.25">
      <c r="A10" s="36" t="s">
        <v>3</v>
      </c>
      <c r="B10" s="36"/>
      <c r="C10" s="37">
        <v>191.2</v>
      </c>
      <c r="D10" s="38">
        <v>244.6</v>
      </c>
      <c r="E10" s="37">
        <v>271.5</v>
      </c>
      <c r="F10" s="40">
        <f>SUM(F6:F9)</f>
        <v>296.29999999999995</v>
      </c>
      <c r="G10" s="40">
        <f>SUM(G6:G9)</f>
        <v>289.60000000000002</v>
      </c>
      <c r="H10" s="40">
        <f>SUM(H6:H9)</f>
        <v>307.49999999999989</v>
      </c>
      <c r="I10" s="37">
        <f>SUM(I6:I9)</f>
        <v>279</v>
      </c>
      <c r="J10" s="40">
        <v>281.7</v>
      </c>
      <c r="K10" s="40"/>
      <c r="L10" s="40"/>
      <c r="M10" s="7"/>
      <c r="N10"/>
      <c r="O10">
        <f t="shared" si="0"/>
        <v>857.4</v>
      </c>
      <c r="P10"/>
      <c r="Q10">
        <f>SUM(Q6:Q9)</f>
        <v>1164.9000000000001</v>
      </c>
      <c r="R10"/>
    </row>
    <row r="11" spans="1:18" ht="6.75" customHeight="1" x14ac:dyDescent="0.25">
      <c r="C11" s="62"/>
      <c r="D11" s="10"/>
      <c r="E11" s="7"/>
      <c r="F11" s="8"/>
      <c r="G11" s="8"/>
      <c r="H11" s="8"/>
      <c r="I11" s="7"/>
      <c r="J11" s="8"/>
      <c r="K11" s="8"/>
      <c r="L11" s="8"/>
      <c r="M11" s="7"/>
    </row>
    <row r="12" spans="1:18" x14ac:dyDescent="0.25">
      <c r="A12" t="s">
        <v>4</v>
      </c>
      <c r="C12" s="62">
        <v>2.5</v>
      </c>
      <c r="D12" s="10">
        <v>2.2000000000000002</v>
      </c>
      <c r="E12" s="7">
        <v>0.6</v>
      </c>
      <c r="F12" s="17">
        <v>0.1</v>
      </c>
      <c r="G12" s="8">
        <v>0.2</v>
      </c>
      <c r="H12" s="8">
        <f>Q12-O12</f>
        <v>0.10000000000000009</v>
      </c>
      <c r="I12" s="7">
        <v>0</v>
      </c>
      <c r="J12" s="17">
        <v>-0.1</v>
      </c>
      <c r="K12" s="8"/>
      <c r="L12" s="8"/>
      <c r="M12" s="7"/>
      <c r="O12">
        <f t="shared" si="0"/>
        <v>0.89999999999999991</v>
      </c>
      <c r="Q12">
        <v>1</v>
      </c>
    </row>
    <row r="13" spans="1:18" x14ac:dyDescent="0.25">
      <c r="A13" t="s">
        <v>74</v>
      </c>
      <c r="C13" s="62">
        <v>-190.7</v>
      </c>
      <c r="D13" s="57">
        <v>-222.8</v>
      </c>
      <c r="E13" s="7">
        <v>-259.2</v>
      </c>
      <c r="F13" s="17">
        <v>-278.7</v>
      </c>
      <c r="G13" s="8">
        <v>-278.3</v>
      </c>
      <c r="H13" s="8">
        <f>Q13-O13</f>
        <v>-280.79999999999995</v>
      </c>
      <c r="I13" s="7">
        <v>-268.10000000000002</v>
      </c>
      <c r="J13" s="17">
        <v>-274.10000000000002</v>
      </c>
      <c r="K13" s="8"/>
      <c r="L13" s="8"/>
      <c r="M13" s="7"/>
      <c r="O13">
        <f t="shared" si="0"/>
        <v>-816.2</v>
      </c>
      <c r="Q13">
        <v>-1097</v>
      </c>
    </row>
    <row r="14" spans="1:18" x14ac:dyDescent="0.25">
      <c r="A14" t="s">
        <v>6</v>
      </c>
      <c r="C14" s="62">
        <v>0</v>
      </c>
      <c r="D14" s="57">
        <v>0</v>
      </c>
      <c r="E14" s="7">
        <v>0</v>
      </c>
      <c r="F14" s="84">
        <v>0</v>
      </c>
      <c r="G14" s="4">
        <v>0</v>
      </c>
      <c r="H14" s="4">
        <f>Q14-O14</f>
        <v>0</v>
      </c>
      <c r="I14" s="7">
        <v>0</v>
      </c>
      <c r="J14" s="84">
        <v>0</v>
      </c>
      <c r="K14" s="4"/>
      <c r="L14" s="4"/>
      <c r="M14" s="7"/>
      <c r="O14">
        <f t="shared" si="0"/>
        <v>0</v>
      </c>
      <c r="Q14">
        <v>0</v>
      </c>
    </row>
    <row r="15" spans="1:18" s="1" customFormat="1" x14ac:dyDescent="0.25">
      <c r="A15" s="36" t="s">
        <v>7</v>
      </c>
      <c r="B15" s="36"/>
      <c r="C15" s="37">
        <v>3</v>
      </c>
      <c r="D15" s="38">
        <v>23.999999999999972</v>
      </c>
      <c r="E15" s="37">
        <v>12.900000000000034</v>
      </c>
      <c r="F15" s="40">
        <f>SUM(F10:F14)</f>
        <v>17.699999999999989</v>
      </c>
      <c r="G15" s="40">
        <f>SUM(G10:G14)</f>
        <v>11.5</v>
      </c>
      <c r="H15" s="40">
        <f>SUM(H10:H14)</f>
        <v>26.799999999999955</v>
      </c>
      <c r="I15" s="37">
        <f>SUM(I10:I14)</f>
        <v>10.899999999999977</v>
      </c>
      <c r="J15" s="40">
        <v>7.5</v>
      </c>
      <c r="K15" s="40"/>
      <c r="L15" s="40"/>
      <c r="M15" s="7"/>
      <c r="N15"/>
      <c r="O15">
        <f t="shared" si="0"/>
        <v>42.100000000000023</v>
      </c>
      <c r="P15"/>
      <c r="Q15">
        <f>SUM(Q10:Q14)</f>
        <v>68.900000000000091</v>
      </c>
      <c r="R15"/>
    </row>
    <row r="16" spans="1:18" ht="6.75" customHeight="1" x14ac:dyDescent="0.25">
      <c r="C16" s="62"/>
      <c r="D16" s="10"/>
      <c r="E16" s="7"/>
      <c r="F16" s="8"/>
      <c r="G16" s="8"/>
      <c r="H16" s="8"/>
      <c r="I16" s="7"/>
      <c r="J16" s="8"/>
      <c r="K16" s="8"/>
      <c r="L16" s="8"/>
      <c r="M16" s="7"/>
    </row>
    <row r="17" spans="1:18" x14ac:dyDescent="0.25">
      <c r="A17" t="s">
        <v>8</v>
      </c>
      <c r="C17" s="62">
        <v>-7.6</v>
      </c>
      <c r="D17" s="10">
        <v>-9.5</v>
      </c>
      <c r="E17" s="7">
        <v>-8.8000000000000007</v>
      </c>
      <c r="F17" s="84">
        <v>-8.6</v>
      </c>
      <c r="G17" s="4">
        <v>-8.8000000000000007</v>
      </c>
      <c r="H17" s="4">
        <f>Q17-O17</f>
        <v>-9.6999999999999993</v>
      </c>
      <c r="I17" s="7">
        <v>-10</v>
      </c>
      <c r="J17" s="84">
        <v>-8.9</v>
      </c>
      <c r="K17" s="4"/>
      <c r="L17" s="4"/>
      <c r="M17" s="7"/>
      <c r="O17">
        <f t="shared" si="0"/>
        <v>-26.2</v>
      </c>
      <c r="Q17">
        <v>-35.9</v>
      </c>
    </row>
    <row r="18" spans="1:18" s="1" customFormat="1" x14ac:dyDescent="0.25">
      <c r="A18" s="36" t="s">
        <v>9</v>
      </c>
      <c r="B18" s="36"/>
      <c r="C18" s="37">
        <v>-4.5999999999999996</v>
      </c>
      <c r="D18" s="38">
        <v>14.499999999999972</v>
      </c>
      <c r="E18" s="37">
        <v>4.1000000000000334</v>
      </c>
      <c r="F18" s="40">
        <f>SUM(F15:F17)</f>
        <v>9.099999999999989</v>
      </c>
      <c r="G18" s="40">
        <f>SUM(G15:G17)</f>
        <v>2.6999999999999993</v>
      </c>
      <c r="H18" s="40">
        <f>SUM(H15:H17)</f>
        <v>17.099999999999955</v>
      </c>
      <c r="I18" s="37">
        <f>SUM(I15:I17)</f>
        <v>0.89999999999997726</v>
      </c>
      <c r="J18" s="40">
        <v>-1.4</v>
      </c>
      <c r="K18" s="40"/>
      <c r="L18" s="40"/>
      <c r="M18" s="7"/>
      <c r="N18"/>
      <c r="O18">
        <f t="shared" si="0"/>
        <v>15.900000000000022</v>
      </c>
      <c r="P18"/>
      <c r="Q18">
        <f>SUM(Q15:Q17)</f>
        <v>33.000000000000092</v>
      </c>
      <c r="R18"/>
    </row>
    <row r="19" spans="1:18" ht="6.75" customHeight="1" x14ac:dyDescent="0.25">
      <c r="C19" s="62"/>
      <c r="D19" s="10"/>
      <c r="E19" s="7"/>
      <c r="F19" s="8"/>
      <c r="G19" s="8"/>
      <c r="H19" s="8"/>
      <c r="I19" s="7"/>
      <c r="J19" s="8"/>
      <c r="K19" s="8"/>
      <c r="L19" s="8"/>
      <c r="M19" s="7"/>
    </row>
    <row r="20" spans="1:18" x14ac:dyDescent="0.25">
      <c r="A20" t="s">
        <v>25</v>
      </c>
      <c r="C20" s="62">
        <v>0</v>
      </c>
      <c r="D20" s="10">
        <v>0</v>
      </c>
      <c r="E20" s="7">
        <v>0</v>
      </c>
      <c r="F20" s="17">
        <v>0</v>
      </c>
      <c r="G20" s="8">
        <v>0</v>
      </c>
      <c r="H20" s="8">
        <f>Q20-O20</f>
        <v>0</v>
      </c>
      <c r="I20" s="7">
        <v>0</v>
      </c>
      <c r="J20" s="17">
        <v>0</v>
      </c>
      <c r="K20" s="8"/>
      <c r="L20" s="8"/>
      <c r="M20" s="7"/>
      <c r="O20">
        <f t="shared" si="0"/>
        <v>0</v>
      </c>
      <c r="Q20">
        <v>0</v>
      </c>
    </row>
    <row r="21" spans="1:18" x14ac:dyDescent="0.25">
      <c r="A21" t="s">
        <v>26</v>
      </c>
      <c r="C21" s="62">
        <v>-0.3</v>
      </c>
      <c r="D21" s="10">
        <v>-0.3</v>
      </c>
      <c r="E21" s="7">
        <v>-0.1</v>
      </c>
      <c r="F21" s="17">
        <v>-0.2</v>
      </c>
      <c r="G21" s="8">
        <v>-0.1</v>
      </c>
      <c r="H21" s="8">
        <f>Q21-O21</f>
        <v>-0.29999999999999993</v>
      </c>
      <c r="I21" s="7">
        <v>-2.4</v>
      </c>
      <c r="J21" s="17">
        <v>-3.5</v>
      </c>
      <c r="K21" s="8"/>
      <c r="L21" s="8"/>
      <c r="M21" s="7"/>
      <c r="O21">
        <f t="shared" si="0"/>
        <v>-0.4</v>
      </c>
      <c r="Q21">
        <v>-0.7</v>
      </c>
    </row>
    <row r="22" spans="1:18" x14ac:dyDescent="0.25">
      <c r="A22" t="s">
        <v>10</v>
      </c>
      <c r="C22" s="62">
        <v>0</v>
      </c>
      <c r="D22" s="10">
        <v>0</v>
      </c>
      <c r="E22" s="7">
        <v>0</v>
      </c>
      <c r="F22" s="84">
        <v>0</v>
      </c>
      <c r="G22" s="4">
        <v>0</v>
      </c>
      <c r="H22" s="4">
        <f>Q22-O22</f>
        <v>0</v>
      </c>
      <c r="I22" s="7">
        <v>0</v>
      </c>
      <c r="J22" s="84">
        <v>0</v>
      </c>
      <c r="K22" s="4"/>
      <c r="L22" s="4"/>
      <c r="M22" s="7"/>
      <c r="O22">
        <f t="shared" si="0"/>
        <v>0</v>
      </c>
      <c r="Q22">
        <v>0</v>
      </c>
    </row>
    <row r="23" spans="1:18" s="1" customFormat="1" x14ac:dyDescent="0.25">
      <c r="A23" s="36" t="s">
        <v>11</v>
      </c>
      <c r="B23" s="36"/>
      <c r="C23" s="37">
        <v>-4.8999999999999995</v>
      </c>
      <c r="D23" s="38">
        <v>14.199999999999971</v>
      </c>
      <c r="E23" s="41">
        <v>4.0000000000000338</v>
      </c>
      <c r="F23" s="40">
        <f>SUM(F18:F22)</f>
        <v>8.8999999999999897</v>
      </c>
      <c r="G23" s="40">
        <f>SUM(G18:G22)</f>
        <v>2.5999999999999992</v>
      </c>
      <c r="H23" s="40">
        <f>SUM(H18:H22)</f>
        <v>16.799999999999955</v>
      </c>
      <c r="I23" s="41">
        <f>SUM(I18:I22)</f>
        <v>-1.5000000000000226</v>
      </c>
      <c r="J23" s="40">
        <v>-4.9000000000000004</v>
      </c>
      <c r="K23" s="40"/>
      <c r="L23" s="40"/>
      <c r="M23" s="7"/>
      <c r="N23"/>
      <c r="O23">
        <f t="shared" si="0"/>
        <v>15.500000000000023</v>
      </c>
      <c r="P23"/>
      <c r="Q23">
        <f>SUM(Q18:Q22)</f>
        <v>32.30000000000009</v>
      </c>
      <c r="R23"/>
    </row>
    <row r="24" spans="1:18" ht="6.75" customHeight="1" x14ac:dyDescent="0.25">
      <c r="C24" s="62"/>
      <c r="D24" s="10"/>
      <c r="E24" s="7"/>
      <c r="F24" s="8"/>
      <c r="G24" s="8"/>
      <c r="H24" s="8"/>
      <c r="I24" s="7"/>
      <c r="J24" s="8"/>
      <c r="K24" s="8"/>
      <c r="L24" s="8"/>
      <c r="M24" s="7"/>
    </row>
    <row r="25" spans="1:18" ht="15" customHeight="1" x14ac:dyDescent="0.25">
      <c r="A25" t="s">
        <v>24</v>
      </c>
      <c r="C25" s="62">
        <v>0</v>
      </c>
      <c r="D25" s="10">
        <v>0</v>
      </c>
      <c r="E25" s="7">
        <v>0</v>
      </c>
      <c r="F25" s="17">
        <v>0</v>
      </c>
      <c r="G25" s="8">
        <v>0</v>
      </c>
      <c r="H25" s="17">
        <v>0</v>
      </c>
      <c r="I25" s="7">
        <v>0</v>
      </c>
      <c r="J25" s="17">
        <v>0</v>
      </c>
      <c r="K25" s="8"/>
      <c r="L25" s="17"/>
      <c r="M25" s="7"/>
      <c r="O25">
        <f t="shared" si="0"/>
        <v>0</v>
      </c>
      <c r="Q25">
        <v>0</v>
      </c>
    </row>
    <row r="26" spans="1:18" x14ac:dyDescent="0.25">
      <c r="A26" t="s">
        <v>12</v>
      </c>
      <c r="C26" s="62">
        <v>0</v>
      </c>
      <c r="D26" s="10">
        <v>-0.6</v>
      </c>
      <c r="E26" s="7">
        <v>0</v>
      </c>
      <c r="F26" s="17">
        <v>0</v>
      </c>
      <c r="G26" s="8">
        <v>0</v>
      </c>
      <c r="H26" s="17">
        <v>0</v>
      </c>
      <c r="I26" s="7">
        <v>0</v>
      </c>
      <c r="J26" s="17">
        <v>0.3</v>
      </c>
      <c r="K26" s="8"/>
      <c r="L26" s="17"/>
      <c r="M26" s="7"/>
      <c r="O26">
        <f t="shared" si="0"/>
        <v>0</v>
      </c>
      <c r="Q26">
        <v>0</v>
      </c>
    </row>
    <row r="27" spans="1:18" x14ac:dyDescent="0.25">
      <c r="A27" t="s">
        <v>13</v>
      </c>
      <c r="C27" s="62">
        <v>0</v>
      </c>
      <c r="D27" s="10">
        <v>0.2</v>
      </c>
      <c r="E27" s="7">
        <v>0</v>
      </c>
      <c r="F27" s="84">
        <v>0</v>
      </c>
      <c r="G27" s="4">
        <v>0</v>
      </c>
      <c r="H27" s="84">
        <v>0</v>
      </c>
      <c r="I27" s="7">
        <v>-0.2</v>
      </c>
      <c r="J27" s="84">
        <v>-0.2</v>
      </c>
      <c r="K27" s="4"/>
      <c r="L27" s="84"/>
      <c r="M27" s="7"/>
      <c r="O27">
        <f t="shared" si="0"/>
        <v>0</v>
      </c>
      <c r="Q27">
        <v>0</v>
      </c>
    </row>
    <row r="28" spans="1:18" s="1" customFormat="1" x14ac:dyDescent="0.25">
      <c r="A28" s="36" t="s">
        <v>14</v>
      </c>
      <c r="B28" s="36"/>
      <c r="C28" s="37">
        <v>-4.8999999999999995</v>
      </c>
      <c r="D28" s="38">
        <v>13.799999999999971</v>
      </c>
      <c r="E28" s="41">
        <v>4.0000000000000338</v>
      </c>
      <c r="F28" s="40">
        <f>SUM(F23:F27)</f>
        <v>8.8999999999999897</v>
      </c>
      <c r="G28" s="40">
        <f>SUM(G23:G27)</f>
        <v>2.5999999999999992</v>
      </c>
      <c r="H28" s="40">
        <f>SUM(H23:H27)</f>
        <v>16.799999999999955</v>
      </c>
      <c r="I28" s="41">
        <f>SUM(I23:I27)</f>
        <v>-1.7000000000000226</v>
      </c>
      <c r="J28" s="40">
        <v>-4.8</v>
      </c>
      <c r="K28" s="40"/>
      <c r="L28" s="40"/>
      <c r="M28" s="7"/>
      <c r="N28"/>
      <c r="O28">
        <f t="shared" si="0"/>
        <v>15.500000000000023</v>
      </c>
      <c r="P28"/>
      <c r="Q28">
        <f>SUM(Q23:Q27)</f>
        <v>32.30000000000009</v>
      </c>
      <c r="R28"/>
    </row>
    <row r="29" spans="1:18" ht="6.75" customHeight="1" x14ac:dyDescent="0.25">
      <c r="C29" s="62"/>
      <c r="D29" s="10"/>
      <c r="E29" s="7"/>
      <c r="F29" s="8"/>
      <c r="G29" s="8"/>
      <c r="H29" s="8"/>
      <c r="I29" s="7"/>
      <c r="J29" s="8"/>
      <c r="K29" s="8"/>
      <c r="L29" s="8"/>
      <c r="M29" s="7"/>
    </row>
    <row r="30" spans="1:18" x14ac:dyDescent="0.25">
      <c r="A30" t="s">
        <v>15</v>
      </c>
      <c r="C30" s="62">
        <v>2.8</v>
      </c>
      <c r="D30" s="10">
        <v>-0.1</v>
      </c>
      <c r="E30" s="7">
        <v>-0.9</v>
      </c>
      <c r="F30" s="84">
        <v>-1</v>
      </c>
      <c r="G30" s="4">
        <v>-0.3</v>
      </c>
      <c r="H30" s="4">
        <f>Q30-O30</f>
        <v>-0.40000000000000036</v>
      </c>
      <c r="I30" s="7">
        <v>-1.4</v>
      </c>
      <c r="J30" s="84">
        <v>-1.5</v>
      </c>
      <c r="K30" s="4"/>
      <c r="L30" s="4"/>
      <c r="M30" s="7"/>
      <c r="O30">
        <f t="shared" si="0"/>
        <v>-2.1999999999999997</v>
      </c>
      <c r="Q30">
        <v>-2.6</v>
      </c>
    </row>
    <row r="31" spans="1:18" s="1" customFormat="1" x14ac:dyDescent="0.25">
      <c r="A31" s="30" t="s">
        <v>16</v>
      </c>
      <c r="B31" s="30"/>
      <c r="C31" s="31">
        <v>-2.0999999999999996</v>
      </c>
      <c r="D31" s="32">
        <v>13.699999999999971</v>
      </c>
      <c r="E31" s="31">
        <v>3.1000000000000338</v>
      </c>
      <c r="F31" s="87">
        <f>SUM(F28:F30)</f>
        <v>7.8999999999999897</v>
      </c>
      <c r="G31" s="87">
        <f>SUM(G28:G30)</f>
        <v>2.2999999999999994</v>
      </c>
      <c r="H31" s="87">
        <f>SUM(H28:H30)</f>
        <v>16.399999999999956</v>
      </c>
      <c r="I31" s="31">
        <f>SUM(I28:I30)</f>
        <v>-3.1000000000000227</v>
      </c>
      <c r="J31" s="87">
        <v>-6.3</v>
      </c>
      <c r="K31" s="87"/>
      <c r="L31" s="87"/>
      <c r="M31" s="7"/>
      <c r="N31"/>
      <c r="O31">
        <f t="shared" si="0"/>
        <v>13.300000000000022</v>
      </c>
      <c r="P31"/>
      <c r="Q31">
        <f>SUM(Q28:Q30)</f>
        <v>29.700000000000088</v>
      </c>
      <c r="R31"/>
    </row>
    <row r="32" spans="1:18" x14ac:dyDescent="0.25">
      <c r="C32" s="62"/>
      <c r="D32" s="10"/>
      <c r="E32" s="7"/>
      <c r="F32" s="4"/>
      <c r="G32" s="4"/>
      <c r="H32" s="4"/>
      <c r="I32" s="7"/>
      <c r="J32" s="4"/>
      <c r="K32" s="4"/>
      <c r="L32" s="4"/>
      <c r="M32" s="7"/>
    </row>
    <row r="33" spans="1:18" hidden="1" x14ac:dyDescent="0.25">
      <c r="A33" t="s">
        <v>21</v>
      </c>
      <c r="C33" s="62"/>
      <c r="D33" s="10"/>
      <c r="E33" s="7"/>
      <c r="F33" s="8"/>
      <c r="G33" s="8"/>
      <c r="H33" s="8"/>
      <c r="I33" s="7"/>
      <c r="J33" s="8"/>
      <c r="K33" s="8"/>
      <c r="L33" s="8"/>
      <c r="M33" s="7"/>
      <c r="O33">
        <f t="shared" si="0"/>
        <v>0</v>
      </c>
    </row>
    <row r="34" spans="1:18" hidden="1" x14ac:dyDescent="0.25">
      <c r="A34" t="s">
        <v>25</v>
      </c>
      <c r="C34" s="21"/>
      <c r="D34" s="27"/>
      <c r="E34" s="7">
        <v>0</v>
      </c>
      <c r="F34" s="8"/>
      <c r="G34" s="8"/>
      <c r="H34" s="8"/>
      <c r="I34" s="7"/>
      <c r="J34" s="8"/>
      <c r="K34" s="8"/>
      <c r="L34" s="8"/>
      <c r="M34" s="7"/>
      <c r="O34">
        <f t="shared" si="0"/>
        <v>0</v>
      </c>
    </row>
    <row r="35" spans="1:18" hidden="1" x14ac:dyDescent="0.25">
      <c r="A35" t="s">
        <v>27</v>
      </c>
      <c r="C35" s="21"/>
      <c r="D35" s="27"/>
      <c r="E35" s="7"/>
      <c r="F35" s="8"/>
      <c r="G35" s="8"/>
      <c r="H35" s="8"/>
      <c r="I35" s="7"/>
      <c r="J35" s="8"/>
      <c r="K35" s="8"/>
      <c r="L35" s="8"/>
      <c r="M35" s="7"/>
      <c r="O35">
        <f t="shared" si="0"/>
        <v>0</v>
      </c>
    </row>
    <row r="36" spans="1:18" hidden="1" x14ac:dyDescent="0.25">
      <c r="A36" t="s">
        <v>24</v>
      </c>
      <c r="C36" s="26"/>
      <c r="D36" s="29"/>
      <c r="E36" s="7">
        <v>0</v>
      </c>
      <c r="F36" s="8"/>
      <c r="G36" s="8"/>
      <c r="H36" s="8"/>
      <c r="I36" s="7"/>
      <c r="J36" s="8"/>
      <c r="K36" s="8"/>
      <c r="L36" s="8"/>
      <c r="M36" s="7"/>
      <c r="O36">
        <f t="shared" si="0"/>
        <v>0</v>
      </c>
    </row>
    <row r="37" spans="1:18" s="1" customFormat="1" x14ac:dyDescent="0.25">
      <c r="A37" s="30" t="s">
        <v>22</v>
      </c>
      <c r="B37" s="30"/>
      <c r="C37" s="42">
        <v>-2.1</v>
      </c>
      <c r="D37" s="32">
        <v>13.9</v>
      </c>
      <c r="E37" s="42">
        <v>3.1000000000000338</v>
      </c>
      <c r="F37" s="87">
        <f>F31-F20</f>
        <v>7.8999999999999897</v>
      </c>
      <c r="G37" s="87">
        <f>G31-G20</f>
        <v>2.2999999999999994</v>
      </c>
      <c r="H37" s="87">
        <f>H31-H20</f>
        <v>16.399999999999956</v>
      </c>
      <c r="I37" s="42">
        <f>I31-I20</f>
        <v>-3.1000000000000227</v>
      </c>
      <c r="J37" s="87">
        <v>-6.3</v>
      </c>
      <c r="K37" s="87"/>
      <c r="L37" s="87"/>
      <c r="M37" s="7"/>
      <c r="N37"/>
      <c r="O37">
        <f t="shared" si="0"/>
        <v>13.300000000000022</v>
      </c>
      <c r="P37"/>
      <c r="Q37">
        <f>Q31</f>
        <v>29.700000000000088</v>
      </c>
      <c r="R37"/>
    </row>
    <row r="38" spans="1:18" x14ac:dyDescent="0.25">
      <c r="C38" s="22"/>
      <c r="E38" s="16"/>
    </row>
  </sheetData>
  <mergeCells count="3">
    <mergeCell ref="C3:D3"/>
    <mergeCell ref="E3:H3"/>
    <mergeCell ref="I3:L3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showGridLines="0" workbookViewId="0">
      <selection activeCell="D7" sqref="D7"/>
    </sheetView>
  </sheetViews>
  <sheetFormatPr defaultRowHeight="15" x14ac:dyDescent="0.25"/>
  <cols>
    <col min="1" max="1" width="75.85546875" bestFit="1" customWidth="1"/>
    <col min="2" max="2" width="11.28515625" customWidth="1"/>
    <col min="3" max="5" width="10.7109375" customWidth="1"/>
    <col min="14" max="16" width="0" hidden="1" customWidth="1"/>
  </cols>
  <sheetData>
    <row r="1" spans="1:16" ht="46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6" ht="19.5" thickBot="1" x14ac:dyDescent="0.35">
      <c r="A2" s="64" t="s">
        <v>78</v>
      </c>
    </row>
    <row r="3" spans="1:16" ht="15.75" thickBot="1" x14ac:dyDescent="0.3">
      <c r="C3" s="124">
        <v>2017</v>
      </c>
      <c r="D3" s="125"/>
      <c r="E3" s="124">
        <v>2018</v>
      </c>
      <c r="F3" s="125"/>
      <c r="G3" s="125"/>
      <c r="H3" s="126"/>
      <c r="I3" s="124">
        <v>2019</v>
      </c>
      <c r="J3" s="125"/>
      <c r="K3" s="125"/>
      <c r="L3" s="126"/>
    </row>
    <row r="4" spans="1:16" ht="15.75" thickBot="1" x14ac:dyDescent="0.3">
      <c r="A4" s="3" t="s">
        <v>23</v>
      </c>
      <c r="B4" s="4"/>
      <c r="C4" s="74" t="s">
        <v>19</v>
      </c>
      <c r="D4" s="80" t="s">
        <v>20</v>
      </c>
      <c r="E4" s="98" t="s">
        <v>17</v>
      </c>
      <c r="F4" s="99" t="s">
        <v>18</v>
      </c>
      <c r="G4" s="99" t="s">
        <v>19</v>
      </c>
      <c r="H4" s="100" t="s">
        <v>20</v>
      </c>
      <c r="I4" s="110" t="s">
        <v>17</v>
      </c>
      <c r="J4" s="111" t="s">
        <v>65</v>
      </c>
      <c r="K4" s="111" t="s">
        <v>19</v>
      </c>
      <c r="L4" s="112" t="s">
        <v>20</v>
      </c>
    </row>
    <row r="5" spans="1:16" x14ac:dyDescent="0.25">
      <c r="A5" s="11"/>
      <c r="B5" s="8"/>
      <c r="C5" s="75"/>
      <c r="D5" s="6"/>
      <c r="E5" s="5"/>
      <c r="G5" s="8"/>
      <c r="H5" s="8"/>
      <c r="I5" s="5"/>
      <c r="K5" s="8"/>
      <c r="L5" s="8"/>
      <c r="M5" s="7"/>
    </row>
    <row r="6" spans="1:16" x14ac:dyDescent="0.25">
      <c r="A6" t="s">
        <v>0</v>
      </c>
      <c r="C6" s="7"/>
      <c r="D6" s="8"/>
      <c r="E6" s="7"/>
      <c r="G6" s="8"/>
      <c r="H6" s="8"/>
      <c r="I6" s="7"/>
      <c r="K6" s="8"/>
      <c r="L6" s="8"/>
      <c r="M6" s="7"/>
    </row>
    <row r="7" spans="1:16" x14ac:dyDescent="0.25">
      <c r="A7" t="s">
        <v>1</v>
      </c>
      <c r="C7" s="7">
        <v>-38.799999999999997</v>
      </c>
      <c r="D7" s="8">
        <v>-44.5</v>
      </c>
      <c r="E7" s="7">
        <v>-39.299999999999997</v>
      </c>
      <c r="F7" s="17">
        <v>-38.4</v>
      </c>
      <c r="G7" s="96">
        <v>-38</v>
      </c>
      <c r="H7" s="8">
        <f>O7-N7</f>
        <v>-40.100000000000023</v>
      </c>
      <c r="I7" s="7">
        <v>-30.9</v>
      </c>
      <c r="J7" s="17">
        <v>-55.9</v>
      </c>
      <c r="K7" s="96"/>
      <c r="L7" s="8"/>
      <c r="M7" s="7"/>
      <c r="N7">
        <f>SUM(E7:G7)</f>
        <v>-115.69999999999999</v>
      </c>
      <c r="O7">
        <v>-155.80000000000001</v>
      </c>
    </row>
    <row r="8" spans="1:16" x14ac:dyDescent="0.25">
      <c r="A8" t="s">
        <v>72</v>
      </c>
      <c r="C8" s="7"/>
      <c r="D8" s="8"/>
      <c r="E8" s="7"/>
      <c r="F8" s="17"/>
      <c r="G8" s="96"/>
      <c r="H8" s="8"/>
      <c r="I8" s="7"/>
      <c r="J8" s="17"/>
      <c r="K8" s="96"/>
      <c r="L8" s="8"/>
      <c r="M8" s="7"/>
    </row>
    <row r="9" spans="1:16" x14ac:dyDescent="0.25">
      <c r="A9" t="s">
        <v>2</v>
      </c>
      <c r="C9" s="7"/>
      <c r="D9" s="8"/>
      <c r="E9" s="18"/>
      <c r="F9" s="4"/>
      <c r="G9" s="4"/>
      <c r="H9" s="4"/>
      <c r="I9" s="18"/>
      <c r="J9" s="4"/>
      <c r="K9" s="4"/>
      <c r="L9" s="4"/>
      <c r="M9" s="7"/>
    </row>
    <row r="10" spans="1:16" s="1" customFormat="1" x14ac:dyDescent="0.25">
      <c r="A10" s="36" t="s">
        <v>3</v>
      </c>
      <c r="B10" s="36"/>
      <c r="C10" s="37">
        <v>-38.799999999999997</v>
      </c>
      <c r="D10" s="36">
        <v>-44.5</v>
      </c>
      <c r="E10" s="39">
        <v>-39.299999999999997</v>
      </c>
      <c r="F10" s="51">
        <f>SUM(F6:F9)</f>
        <v>-38.4</v>
      </c>
      <c r="G10" s="93">
        <f>SUM(G6:G9)</f>
        <v>-38</v>
      </c>
      <c r="H10" s="93">
        <f>SUM(H6:H9)</f>
        <v>-40.100000000000023</v>
      </c>
      <c r="I10" s="39">
        <f>SUM(I6:I9)</f>
        <v>-30.9</v>
      </c>
      <c r="J10" s="51">
        <v>-55.9</v>
      </c>
      <c r="K10" s="93"/>
      <c r="L10" s="93"/>
      <c r="M10" s="81"/>
    </row>
    <row r="11" spans="1:16" ht="6.75" customHeight="1" x14ac:dyDescent="0.25">
      <c r="C11" s="7"/>
      <c r="D11" s="8"/>
      <c r="E11" s="7"/>
      <c r="G11" s="8"/>
      <c r="H11" s="8"/>
      <c r="I11" s="7"/>
      <c r="K11" s="8"/>
      <c r="L11" s="8"/>
      <c r="M11" s="7"/>
    </row>
    <row r="12" spans="1:16" x14ac:dyDescent="0.25">
      <c r="A12" t="s">
        <v>4</v>
      </c>
      <c r="C12" s="7"/>
      <c r="D12" s="8"/>
      <c r="E12" s="7"/>
      <c r="G12" s="8"/>
      <c r="H12" s="8"/>
      <c r="I12" s="7"/>
      <c r="K12" s="8"/>
      <c r="L12" s="8"/>
      <c r="M12" s="7"/>
    </row>
    <row r="13" spans="1:16" x14ac:dyDescent="0.25">
      <c r="A13" t="s">
        <v>74</v>
      </c>
      <c r="C13" s="7">
        <v>38.799999999999997</v>
      </c>
      <c r="D13" s="8">
        <v>44.5</v>
      </c>
      <c r="E13" s="7">
        <v>39.299999999999997</v>
      </c>
      <c r="F13" s="17">
        <v>38.4</v>
      </c>
      <c r="G13" s="96">
        <v>38</v>
      </c>
      <c r="H13" s="8">
        <f>-H7</f>
        <v>40.100000000000023</v>
      </c>
      <c r="I13" s="7">
        <v>30.9</v>
      </c>
      <c r="J13" s="17">
        <v>55.9</v>
      </c>
      <c r="K13" s="96"/>
      <c r="L13" s="8"/>
      <c r="M13" s="7"/>
    </row>
    <row r="14" spans="1:16" x14ac:dyDescent="0.25">
      <c r="A14" t="s">
        <v>6</v>
      </c>
      <c r="C14" s="7"/>
      <c r="D14" s="8"/>
      <c r="E14" s="18"/>
      <c r="F14" s="4"/>
      <c r="G14" s="4"/>
      <c r="H14" s="4"/>
      <c r="I14" s="18"/>
      <c r="J14" s="4"/>
      <c r="K14" s="4"/>
      <c r="L14" s="4"/>
      <c r="M14" s="7"/>
    </row>
    <row r="15" spans="1:16" s="1" customFormat="1" x14ac:dyDescent="0.25">
      <c r="A15" s="36" t="s">
        <v>7</v>
      </c>
      <c r="B15" s="36"/>
      <c r="C15" s="37">
        <v>0</v>
      </c>
      <c r="D15" s="36">
        <v>0</v>
      </c>
      <c r="E15" s="39">
        <v>0</v>
      </c>
      <c r="F15" s="51">
        <f>SUM(F10:F14)</f>
        <v>0</v>
      </c>
      <c r="G15" s="51">
        <f>SUM(G10:G14)</f>
        <v>0</v>
      </c>
      <c r="H15" s="51">
        <f>SUM(H10:H14)</f>
        <v>0</v>
      </c>
      <c r="I15" s="39">
        <f>SUM(I10:I14)</f>
        <v>0</v>
      </c>
      <c r="J15" s="51">
        <v>0</v>
      </c>
      <c r="K15" s="51"/>
      <c r="L15" s="51"/>
      <c r="M15" s="7"/>
      <c r="N15"/>
      <c r="O15"/>
      <c r="P15"/>
    </row>
    <row r="16" spans="1:16" ht="6.75" customHeight="1" x14ac:dyDescent="0.25">
      <c r="C16" s="7"/>
      <c r="D16" s="8"/>
      <c r="E16" s="7"/>
      <c r="G16" s="8"/>
      <c r="H16" s="8"/>
      <c r="I16" s="7"/>
      <c r="K16" s="8"/>
      <c r="L16" s="8"/>
      <c r="M16" s="7"/>
    </row>
    <row r="17" spans="1:16" x14ac:dyDescent="0.25">
      <c r="A17" t="s">
        <v>8</v>
      </c>
      <c r="C17" s="7"/>
      <c r="D17" s="8"/>
      <c r="E17" s="18"/>
      <c r="F17" s="4"/>
      <c r="G17" s="4"/>
      <c r="H17" s="4"/>
      <c r="I17" s="18"/>
      <c r="J17" s="4"/>
      <c r="K17" s="4"/>
      <c r="L17" s="4"/>
      <c r="M17" s="7"/>
    </row>
    <row r="18" spans="1:16" s="1" customFormat="1" x14ac:dyDescent="0.25">
      <c r="A18" s="36" t="s">
        <v>9</v>
      </c>
      <c r="B18" s="36"/>
      <c r="C18" s="37">
        <v>0</v>
      </c>
      <c r="D18" s="36">
        <v>0</v>
      </c>
      <c r="E18" s="39">
        <v>0</v>
      </c>
      <c r="F18" s="51">
        <f>SUM(F15:F17)</f>
        <v>0</v>
      </c>
      <c r="G18" s="51">
        <f>SUM(G15:G17)</f>
        <v>0</v>
      </c>
      <c r="H18" s="51">
        <f>SUM(H15:H17)</f>
        <v>0</v>
      </c>
      <c r="I18" s="39">
        <f>SUM(I15:I17)</f>
        <v>0</v>
      </c>
      <c r="J18" s="51">
        <v>0</v>
      </c>
      <c r="K18" s="51"/>
      <c r="L18" s="51"/>
      <c r="M18" s="7"/>
      <c r="N18"/>
      <c r="O18"/>
      <c r="P18"/>
    </row>
    <row r="19" spans="1:16" ht="6.75" customHeight="1" x14ac:dyDescent="0.25">
      <c r="C19" s="7"/>
      <c r="D19" s="8"/>
      <c r="E19" s="7"/>
      <c r="G19" s="8"/>
      <c r="H19" s="8"/>
      <c r="I19" s="7"/>
      <c r="K19" s="8"/>
      <c r="L19" s="8"/>
      <c r="M19" s="7"/>
    </row>
    <row r="20" spans="1:16" x14ac:dyDescent="0.25">
      <c r="A20" t="s">
        <v>25</v>
      </c>
      <c r="C20" s="7"/>
      <c r="D20" s="8"/>
      <c r="E20" s="7"/>
      <c r="G20" s="8"/>
      <c r="H20" s="8"/>
      <c r="I20" s="7"/>
      <c r="K20" s="8"/>
      <c r="L20" s="8"/>
      <c r="M20" s="7"/>
    </row>
    <row r="21" spans="1:16" x14ac:dyDescent="0.25">
      <c r="A21" t="s">
        <v>26</v>
      </c>
      <c r="C21" s="7"/>
      <c r="D21" s="8"/>
      <c r="E21" s="7"/>
      <c r="G21" s="8"/>
      <c r="H21" s="8"/>
      <c r="I21" s="7"/>
      <c r="K21" s="8"/>
      <c r="L21" s="8"/>
      <c r="M21" s="7"/>
    </row>
    <row r="22" spans="1:16" x14ac:dyDescent="0.25">
      <c r="A22" t="s">
        <v>10</v>
      </c>
      <c r="C22" s="7"/>
      <c r="D22" s="8"/>
      <c r="E22" s="18"/>
      <c r="F22" s="4"/>
      <c r="G22" s="4"/>
      <c r="H22" s="4"/>
      <c r="I22" s="18"/>
      <c r="J22" s="4"/>
      <c r="K22" s="4"/>
      <c r="L22" s="4"/>
      <c r="M22" s="7"/>
    </row>
    <row r="23" spans="1:16" s="1" customFormat="1" x14ac:dyDescent="0.25">
      <c r="A23" s="36" t="s">
        <v>11</v>
      </c>
      <c r="B23" s="36"/>
      <c r="C23" s="37">
        <v>0</v>
      </c>
      <c r="D23" s="36">
        <v>0</v>
      </c>
      <c r="E23" s="39">
        <v>0</v>
      </c>
      <c r="F23" s="51">
        <f>SUM(F18:F22)</f>
        <v>0</v>
      </c>
      <c r="G23" s="51">
        <f>SUM(G18:G22)</f>
        <v>0</v>
      </c>
      <c r="H23" s="51">
        <f>SUM(H18:H22)</f>
        <v>0</v>
      </c>
      <c r="I23" s="39">
        <f>SUM(I18:I22)</f>
        <v>0</v>
      </c>
      <c r="J23" s="51">
        <v>0</v>
      </c>
      <c r="K23" s="51"/>
      <c r="L23" s="51"/>
      <c r="M23" s="81"/>
    </row>
    <row r="24" spans="1:16" ht="6.75" customHeight="1" x14ac:dyDescent="0.25">
      <c r="C24" s="7"/>
      <c r="D24" s="8"/>
      <c r="E24" s="7"/>
      <c r="G24" s="8"/>
      <c r="H24" s="8"/>
      <c r="I24" s="7"/>
      <c r="K24" s="8"/>
      <c r="L24" s="8"/>
      <c r="M24" s="7"/>
    </row>
    <row r="25" spans="1:16" ht="15" customHeight="1" x14ac:dyDescent="0.25">
      <c r="A25" t="s">
        <v>24</v>
      </c>
      <c r="C25" s="7"/>
      <c r="D25" s="8"/>
      <c r="E25" s="7"/>
      <c r="G25" s="8"/>
      <c r="H25" s="8"/>
      <c r="I25" s="7"/>
      <c r="K25" s="8"/>
      <c r="L25" s="8"/>
      <c r="M25" s="7"/>
    </row>
    <row r="26" spans="1:16" x14ac:dyDescent="0.25">
      <c r="A26" t="s">
        <v>12</v>
      </c>
      <c r="C26" s="7"/>
      <c r="D26" s="8"/>
      <c r="E26" s="7"/>
      <c r="G26" s="8"/>
      <c r="H26" s="8"/>
      <c r="I26" s="7"/>
      <c r="K26" s="8"/>
      <c r="L26" s="8"/>
      <c r="M26" s="7"/>
    </row>
    <row r="27" spans="1:16" x14ac:dyDescent="0.25">
      <c r="A27" t="s">
        <v>13</v>
      </c>
      <c r="C27" s="7"/>
      <c r="D27" s="8"/>
      <c r="E27" s="18"/>
      <c r="F27" s="4"/>
      <c r="G27" s="4"/>
      <c r="H27" s="4"/>
      <c r="I27" s="18"/>
      <c r="J27" s="4"/>
      <c r="K27" s="4"/>
      <c r="L27" s="4"/>
      <c r="M27" s="7"/>
    </row>
    <row r="28" spans="1:16" s="1" customFormat="1" x14ac:dyDescent="0.25">
      <c r="A28" s="36" t="s">
        <v>14</v>
      </c>
      <c r="B28" s="36"/>
      <c r="C28" s="37">
        <v>0</v>
      </c>
      <c r="D28" s="36">
        <v>0</v>
      </c>
      <c r="E28" s="39">
        <v>0</v>
      </c>
      <c r="F28" s="51">
        <f>SUM(F23:F27)</f>
        <v>0</v>
      </c>
      <c r="G28" s="51">
        <f>SUM(G23:G27)</f>
        <v>0</v>
      </c>
      <c r="H28" s="51">
        <f>SUM(H23:H27)</f>
        <v>0</v>
      </c>
      <c r="I28" s="39">
        <f>SUM(I23:I27)</f>
        <v>0</v>
      </c>
      <c r="J28" s="51">
        <v>0</v>
      </c>
      <c r="K28" s="51"/>
      <c r="L28" s="51"/>
      <c r="M28" s="81"/>
    </row>
    <row r="29" spans="1:16" ht="6.75" customHeight="1" x14ac:dyDescent="0.25">
      <c r="C29" s="7"/>
      <c r="D29" s="8"/>
      <c r="E29" s="7"/>
      <c r="G29" s="8"/>
      <c r="H29" s="8"/>
      <c r="I29" s="7"/>
      <c r="K29" s="8"/>
      <c r="L29" s="8"/>
      <c r="M29" s="7"/>
    </row>
    <row r="30" spans="1:16" x14ac:dyDescent="0.25">
      <c r="A30" t="s">
        <v>15</v>
      </c>
      <c r="C30" s="7"/>
      <c r="D30" s="8"/>
      <c r="E30" s="18"/>
      <c r="F30" s="4"/>
      <c r="G30" s="4"/>
      <c r="H30" s="4"/>
      <c r="I30" s="18"/>
      <c r="J30" s="4"/>
      <c r="K30" s="4"/>
      <c r="L30" s="4"/>
      <c r="M30" s="7"/>
    </row>
    <row r="31" spans="1:16" s="1" customFormat="1" x14ac:dyDescent="0.25">
      <c r="A31" s="30" t="s">
        <v>16</v>
      </c>
      <c r="B31" s="30"/>
      <c r="C31" s="31">
        <v>0</v>
      </c>
      <c r="D31" s="30">
        <v>0</v>
      </c>
      <c r="E31" s="86">
        <v>0</v>
      </c>
      <c r="F31" s="87">
        <f>SUM(F28:F30)</f>
        <v>0</v>
      </c>
      <c r="G31" s="87">
        <f>SUM(G28:G30)</f>
        <v>0</v>
      </c>
      <c r="H31" s="87">
        <f>SUM(H28:H30)</f>
        <v>0</v>
      </c>
      <c r="I31" s="86">
        <f>SUM(I28:I30)</f>
        <v>0</v>
      </c>
      <c r="J31" s="87">
        <v>0</v>
      </c>
      <c r="K31" s="87"/>
      <c r="L31" s="87"/>
      <c r="M31" s="81"/>
    </row>
    <row r="32" spans="1:16" x14ac:dyDescent="0.25">
      <c r="C32" s="7"/>
      <c r="D32" s="8"/>
      <c r="E32" s="18"/>
      <c r="F32" s="4"/>
      <c r="G32" s="4"/>
      <c r="H32" s="4"/>
      <c r="I32" s="18"/>
      <c r="J32" s="4"/>
      <c r="K32" s="4"/>
      <c r="L32" s="4"/>
      <c r="M32" s="7"/>
    </row>
    <row r="33" spans="1:13" hidden="1" x14ac:dyDescent="0.25">
      <c r="A33" t="s">
        <v>21</v>
      </c>
      <c r="C33" s="7"/>
      <c r="D33" s="8"/>
      <c r="E33" s="7"/>
      <c r="G33" s="8"/>
      <c r="H33" s="8"/>
      <c r="I33" s="7"/>
      <c r="K33" s="8"/>
      <c r="L33" s="8"/>
      <c r="M33" s="7"/>
    </row>
    <row r="34" spans="1:13" hidden="1" x14ac:dyDescent="0.25">
      <c r="A34" t="s">
        <v>25</v>
      </c>
      <c r="C34" s="7"/>
      <c r="D34" s="8"/>
      <c r="E34" s="7">
        <v>0</v>
      </c>
      <c r="G34" s="8"/>
      <c r="H34" s="8"/>
      <c r="I34" s="7"/>
      <c r="K34" s="8"/>
      <c r="L34" s="8"/>
      <c r="M34" s="7"/>
    </row>
    <row r="35" spans="1:13" hidden="1" x14ac:dyDescent="0.25">
      <c r="A35" t="s">
        <v>27</v>
      </c>
      <c r="C35" s="7"/>
      <c r="D35" s="8"/>
      <c r="E35" s="7">
        <v>0</v>
      </c>
      <c r="G35" s="8"/>
      <c r="H35" s="8"/>
      <c r="I35" s="7"/>
      <c r="K35" s="8"/>
      <c r="L35" s="8"/>
      <c r="M35" s="7"/>
    </row>
    <row r="36" spans="1:13" s="1" customFormat="1" x14ac:dyDescent="0.25">
      <c r="A36" s="30" t="s">
        <v>22</v>
      </c>
      <c r="B36" s="30"/>
      <c r="C36" s="31">
        <v>0</v>
      </c>
      <c r="D36" s="30">
        <v>0</v>
      </c>
      <c r="E36" s="86">
        <v>0</v>
      </c>
      <c r="F36" s="87">
        <f>F31-F20</f>
        <v>0</v>
      </c>
      <c r="G36" s="87">
        <f>G31-G20</f>
        <v>0</v>
      </c>
      <c r="H36" s="87">
        <f>H31-H20</f>
        <v>0</v>
      </c>
      <c r="I36" s="86">
        <f>I31-I20</f>
        <v>0</v>
      </c>
      <c r="J36" s="87">
        <v>0</v>
      </c>
      <c r="K36" s="87"/>
      <c r="L36" s="87"/>
      <c r="M36" s="81"/>
    </row>
  </sheetData>
  <mergeCells count="3">
    <mergeCell ref="C3:D3"/>
    <mergeCell ref="E3:H3"/>
    <mergeCell ref="I3:L3"/>
  </mergeCells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1DDA727A01DC24DAD94251143C8A029" ma:contentTypeVersion="9" ma:contentTypeDescription="Opret et nyt dokument." ma:contentTypeScope="" ma:versionID="be1ec2b798e1d7df21b762b00f866cde">
  <xsd:schema xmlns:xsd="http://www.w3.org/2001/XMLSchema" xmlns:xs="http://www.w3.org/2001/XMLSchema" xmlns:p="http://schemas.microsoft.com/office/2006/metadata/properties" xmlns:ns2="7981d676-5438-40e7-9482-5d5092bd55a4" targetNamespace="http://schemas.microsoft.com/office/2006/metadata/properties" ma:root="true" ma:fieldsID="18ec9258f5c1f457173702284e1bf222" ns2:_="">
    <xsd:import namespace="7981d676-5438-40e7-9482-5d5092bd55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81d676-5438-40e7-9482-5d5092bd55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6CC9A2D-4B18-40BD-86D4-A1844C469CE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AE3AFEA-69FE-4B24-99F1-4116C079C0D5}"/>
</file>

<file path=customXml/itemProps3.xml><?xml version="1.0" encoding="utf-8"?>
<ds:datastoreItem xmlns:ds="http://schemas.openxmlformats.org/officeDocument/2006/customXml" ds:itemID="{EA847122-CF4B-4AD6-B954-C9F563C0AC3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7981d676-5438-40e7-9482-5d5092bd55a4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NORDEN GROUP PL</vt:lpstr>
      <vt:lpstr>NORDEN Group - Balance Sheet</vt:lpstr>
      <vt:lpstr>Tankers</vt:lpstr>
      <vt:lpstr>Dry Cargo</vt:lpstr>
      <vt:lpstr>Dry Owner</vt:lpstr>
      <vt:lpstr>Dry Operator</vt:lpstr>
      <vt:lpstr>Eliminations</vt:lpstr>
    </vt:vector>
  </TitlesOfParts>
  <Company>DS Norden A/S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Carola Schieblich</dc:creator>
  <cp:lastModifiedBy>Mette Krogh-Nielsen Mulipola</cp:lastModifiedBy>
  <dcterms:created xsi:type="dcterms:W3CDTF">2018-04-24T09:43:29Z</dcterms:created>
  <dcterms:modified xsi:type="dcterms:W3CDTF">2020-06-03T08:03:38Z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0x01010061DDA727A01DC24DAD94251143C8A029</vt:lpwstr>
  </property>
</Properties>
</file>